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64C7866C-3AF4-4130-840C-BF72D2E8FFB9}" xr6:coauthVersionLast="36" xr6:coauthVersionMax="36" xr10:uidLastSave="{00000000-0000-0000-0000-000000000000}"/>
  <workbookProtection workbookAlgorithmName="SHA-512" workbookHashValue="8iP0moYhnEu66F7cul+YqMsxGr6TYNllXG8f75CYLDhZwdfSYtppGmfsTSFRs8/z7QkEtkWUvXulmfeB+7jM9A==" workbookSaltValue="8IhTgJWiKqI/bOqDOBSvZA==" workbookSpinCount="100000" lockStructure="1"/>
  <bookViews>
    <workbookView xWindow="0" yWindow="0" windowWidth="28800" windowHeight="11625" xr2:uid="{00000000-000D-0000-FFFF-FFFF00000000}"/>
  </bookViews>
  <sheets>
    <sheet name="STACJONARNE" sheetId="19" r:id="rId1"/>
    <sheet name="NIESTACJONA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0" l="1"/>
  <c r="L13" i="19"/>
  <c r="D23" i="20" l="1"/>
  <c r="D67" i="19"/>
  <c r="D66" i="20"/>
  <c r="D18" i="20"/>
  <c r="D19" i="20"/>
  <c r="D20" i="20"/>
  <c r="D21" i="20"/>
  <c r="D78" i="20"/>
  <c r="D79" i="20"/>
  <c r="D80" i="20"/>
  <c r="D81" i="20"/>
  <c r="D64" i="20"/>
  <c r="D65" i="20"/>
  <c r="D67" i="20"/>
  <c r="D68" i="20"/>
  <c r="D69" i="20"/>
  <c r="D70" i="20"/>
  <c r="D71" i="20"/>
  <c r="D72" i="20"/>
  <c r="D73" i="20"/>
  <c r="D74" i="20"/>
  <c r="D75" i="20"/>
  <c r="D76" i="20"/>
  <c r="D77" i="20"/>
  <c r="D63" i="20"/>
  <c r="D58" i="20"/>
  <c r="D59" i="20"/>
  <c r="D60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44" i="20"/>
  <c r="D36" i="20"/>
  <c r="D37" i="20"/>
  <c r="D38" i="20"/>
  <c r="D39" i="20"/>
  <c r="D40" i="20"/>
  <c r="D41" i="20"/>
  <c r="D27" i="20"/>
  <c r="D28" i="20"/>
  <c r="D29" i="20"/>
  <c r="D30" i="20"/>
  <c r="D31" i="20"/>
  <c r="D32" i="20"/>
  <c r="D33" i="20"/>
  <c r="D34" i="20"/>
  <c r="D35" i="20"/>
  <c r="D26" i="20"/>
  <c r="D22" i="20"/>
  <c r="D13" i="20"/>
  <c r="D14" i="20"/>
  <c r="D15" i="20"/>
  <c r="D12" i="20"/>
  <c r="D25" i="19"/>
  <c r="D66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65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46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8" i="19"/>
  <c r="D21" i="19"/>
  <c r="D22" i="19"/>
  <c r="D23" i="19"/>
  <c r="D24" i="19"/>
  <c r="D20" i="19"/>
  <c r="D13" i="19"/>
  <c r="D14" i="19"/>
  <c r="D15" i="19"/>
  <c r="D16" i="19"/>
  <c r="D17" i="19"/>
  <c r="D12" i="19"/>
  <c r="L12" i="20" l="1"/>
  <c r="AE74" i="19" l="1"/>
  <c r="AE37" i="20"/>
  <c r="AE73" i="20"/>
  <c r="AE72" i="20"/>
  <c r="AC84" i="19" l="1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E28" i="19"/>
  <c r="D18" i="19" l="1"/>
  <c r="D26" i="19"/>
  <c r="D44" i="19"/>
  <c r="D63" i="19"/>
  <c r="D84" i="19"/>
  <c r="D88" i="19" l="1"/>
  <c r="AC82" i="20"/>
  <c r="AC61" i="20"/>
  <c r="AC42" i="20"/>
  <c r="AC24" i="20"/>
  <c r="AC16" i="20"/>
  <c r="X82" i="20"/>
  <c r="X61" i="20"/>
  <c r="X42" i="20"/>
  <c r="X24" i="20"/>
  <c r="S82" i="20"/>
  <c r="S61" i="20"/>
  <c r="S42" i="20"/>
  <c r="S24" i="20"/>
  <c r="S16" i="20"/>
  <c r="T16" i="20"/>
  <c r="U16" i="20"/>
  <c r="V16" i="20"/>
  <c r="W16" i="20"/>
  <c r="X16" i="20"/>
  <c r="Y16" i="20"/>
  <c r="Z16" i="20"/>
  <c r="AA16" i="20"/>
  <c r="AB16" i="20"/>
  <c r="AH84" i="20"/>
  <c r="AF82" i="20"/>
  <c r="AB82" i="20"/>
  <c r="AA82" i="20"/>
  <c r="Z82" i="20"/>
  <c r="Y82" i="20"/>
  <c r="W82" i="20"/>
  <c r="V82" i="20"/>
  <c r="U82" i="20"/>
  <c r="T82" i="20"/>
  <c r="R82" i="20"/>
  <c r="Q82" i="20"/>
  <c r="P82" i="20"/>
  <c r="O82" i="20"/>
  <c r="N82" i="20"/>
  <c r="M82" i="20"/>
  <c r="L82" i="20"/>
  <c r="K82" i="20"/>
  <c r="J82" i="20"/>
  <c r="D82" i="20"/>
  <c r="AG81" i="20"/>
  <c r="AE81" i="20"/>
  <c r="AD81" i="20"/>
  <c r="H81" i="20"/>
  <c r="G81" i="20" s="1"/>
  <c r="AG80" i="20"/>
  <c r="AE80" i="20"/>
  <c r="AD80" i="20"/>
  <c r="H80" i="20"/>
  <c r="G80" i="20" s="1"/>
  <c r="AG79" i="20"/>
  <c r="AE79" i="20"/>
  <c r="AD79" i="20"/>
  <c r="H79" i="20"/>
  <c r="G79" i="20" s="1"/>
  <c r="AG78" i="20"/>
  <c r="AE78" i="20"/>
  <c r="AD78" i="20"/>
  <c r="I78" i="20"/>
  <c r="H78" i="20"/>
  <c r="AG77" i="20"/>
  <c r="AE77" i="20"/>
  <c r="AD77" i="20"/>
  <c r="I77" i="20"/>
  <c r="H77" i="20"/>
  <c r="AG76" i="20"/>
  <c r="AE76" i="20"/>
  <c r="AD76" i="20"/>
  <c r="I76" i="20"/>
  <c r="H76" i="20"/>
  <c r="AG75" i="20"/>
  <c r="AE75" i="20"/>
  <c r="AD75" i="20"/>
  <c r="I75" i="20"/>
  <c r="H75" i="20"/>
  <c r="AG74" i="20"/>
  <c r="AE74" i="20"/>
  <c r="AD74" i="20"/>
  <c r="I74" i="20"/>
  <c r="H74" i="20"/>
  <c r="AG73" i="20"/>
  <c r="AD73" i="20"/>
  <c r="I73" i="20"/>
  <c r="H73" i="20"/>
  <c r="AG72" i="20"/>
  <c r="AD72" i="20"/>
  <c r="I72" i="20"/>
  <c r="H72" i="20"/>
  <c r="AG71" i="20"/>
  <c r="AE71" i="20"/>
  <c r="AD71" i="20"/>
  <c r="I71" i="20"/>
  <c r="H71" i="20"/>
  <c r="AG70" i="20"/>
  <c r="AE70" i="20"/>
  <c r="AD70" i="20"/>
  <c r="I70" i="20"/>
  <c r="H70" i="20"/>
  <c r="AG69" i="20"/>
  <c r="AE69" i="20"/>
  <c r="AD69" i="20"/>
  <c r="I69" i="20"/>
  <c r="H69" i="20"/>
  <c r="AG68" i="20"/>
  <c r="AE68" i="20"/>
  <c r="AD68" i="20"/>
  <c r="I68" i="20"/>
  <c r="H68" i="20"/>
  <c r="AG67" i="20"/>
  <c r="AE67" i="20"/>
  <c r="AD67" i="20"/>
  <c r="I67" i="20"/>
  <c r="H67" i="20"/>
  <c r="AG66" i="20"/>
  <c r="AE66" i="20"/>
  <c r="AD66" i="20"/>
  <c r="I66" i="20"/>
  <c r="H66" i="20"/>
  <c r="AG65" i="20"/>
  <c r="AE65" i="20"/>
  <c r="AD65" i="20"/>
  <c r="I65" i="20"/>
  <c r="H65" i="20"/>
  <c r="AG64" i="20"/>
  <c r="AE64" i="20"/>
  <c r="AD64" i="20"/>
  <c r="I64" i="20"/>
  <c r="H64" i="20"/>
  <c r="AG63" i="20"/>
  <c r="AE63" i="20"/>
  <c r="AD63" i="20"/>
  <c r="I63" i="20"/>
  <c r="H63" i="20"/>
  <c r="AF61" i="20"/>
  <c r="AB61" i="20"/>
  <c r="AA61" i="20"/>
  <c r="Z61" i="20"/>
  <c r="Y61" i="20"/>
  <c r="W61" i="20"/>
  <c r="V61" i="20"/>
  <c r="U61" i="20"/>
  <c r="T61" i="20"/>
  <c r="R61" i="20"/>
  <c r="Q61" i="20"/>
  <c r="P61" i="20"/>
  <c r="O61" i="20"/>
  <c r="N61" i="20"/>
  <c r="M61" i="20"/>
  <c r="L61" i="20"/>
  <c r="K61" i="20"/>
  <c r="J61" i="20"/>
  <c r="D61" i="20"/>
  <c r="AG60" i="20"/>
  <c r="AE60" i="20"/>
  <c r="AD60" i="20"/>
  <c r="H60" i="20"/>
  <c r="G60" i="20"/>
  <c r="AG59" i="20"/>
  <c r="AE59" i="20"/>
  <c r="AD59" i="20"/>
  <c r="H59" i="20"/>
  <c r="G59" i="20"/>
  <c r="AG58" i="20"/>
  <c r="AE58" i="20"/>
  <c r="AD58" i="20"/>
  <c r="H58" i="20"/>
  <c r="G58" i="20"/>
  <c r="AG57" i="20"/>
  <c r="AE57" i="20"/>
  <c r="AD57" i="20"/>
  <c r="I57" i="20"/>
  <c r="H57" i="20"/>
  <c r="AG56" i="20"/>
  <c r="AE56" i="20"/>
  <c r="AD56" i="20"/>
  <c r="I56" i="20"/>
  <c r="H56" i="20"/>
  <c r="AG55" i="20"/>
  <c r="AE55" i="20"/>
  <c r="AD55" i="20"/>
  <c r="I55" i="20"/>
  <c r="H55" i="20"/>
  <c r="AG54" i="20"/>
  <c r="AE54" i="20"/>
  <c r="AD54" i="20"/>
  <c r="I54" i="20"/>
  <c r="H54" i="20"/>
  <c r="AG53" i="20"/>
  <c r="AE53" i="20"/>
  <c r="AD53" i="20"/>
  <c r="I53" i="20"/>
  <c r="H53" i="20"/>
  <c r="AG52" i="20"/>
  <c r="AE52" i="20"/>
  <c r="AD52" i="20"/>
  <c r="I52" i="20"/>
  <c r="H52" i="20"/>
  <c r="AG51" i="20"/>
  <c r="AE51" i="20"/>
  <c r="AD51" i="20"/>
  <c r="I51" i="20"/>
  <c r="H51" i="20"/>
  <c r="AG50" i="20"/>
  <c r="AE50" i="20"/>
  <c r="AD50" i="20"/>
  <c r="I50" i="20"/>
  <c r="H50" i="20"/>
  <c r="AG49" i="20"/>
  <c r="AE49" i="20"/>
  <c r="AD49" i="20"/>
  <c r="I49" i="20"/>
  <c r="H49" i="20"/>
  <c r="AG48" i="20"/>
  <c r="AE48" i="20"/>
  <c r="AD48" i="20"/>
  <c r="I48" i="20"/>
  <c r="H48" i="20"/>
  <c r="AG47" i="20"/>
  <c r="AE47" i="20"/>
  <c r="AD47" i="20"/>
  <c r="I47" i="20"/>
  <c r="H47" i="20"/>
  <c r="AG46" i="20"/>
  <c r="AE46" i="20"/>
  <c r="AD46" i="20"/>
  <c r="I46" i="20"/>
  <c r="H46" i="20"/>
  <c r="AG45" i="20"/>
  <c r="AE45" i="20"/>
  <c r="AD45" i="20"/>
  <c r="I45" i="20"/>
  <c r="H45" i="20"/>
  <c r="AG44" i="20"/>
  <c r="AE44" i="20"/>
  <c r="AD44" i="20"/>
  <c r="I44" i="20"/>
  <c r="H44" i="20"/>
  <c r="AF42" i="20"/>
  <c r="AD42" i="20"/>
  <c r="AB42" i="20"/>
  <c r="AA42" i="20"/>
  <c r="Z42" i="20"/>
  <c r="Y42" i="20"/>
  <c r="W42" i="20"/>
  <c r="V42" i="20"/>
  <c r="U42" i="20"/>
  <c r="T42" i="20"/>
  <c r="R42" i="20"/>
  <c r="Q42" i="20"/>
  <c r="P42" i="20"/>
  <c r="O42" i="20"/>
  <c r="N42" i="20"/>
  <c r="M42" i="20"/>
  <c r="L42" i="20"/>
  <c r="K42" i="20"/>
  <c r="J42" i="20"/>
  <c r="D42" i="20"/>
  <c r="AG41" i="20"/>
  <c r="AE41" i="20"/>
  <c r="I41" i="20"/>
  <c r="H41" i="20"/>
  <c r="AG40" i="20"/>
  <c r="AE40" i="20"/>
  <c r="I40" i="20"/>
  <c r="H40" i="20"/>
  <c r="AG39" i="20"/>
  <c r="AE39" i="20"/>
  <c r="I39" i="20"/>
  <c r="H39" i="20"/>
  <c r="AG38" i="20"/>
  <c r="AE38" i="20"/>
  <c r="I38" i="20"/>
  <c r="H38" i="20"/>
  <c r="AG37" i="20"/>
  <c r="I37" i="20"/>
  <c r="H37" i="20"/>
  <c r="AG36" i="20"/>
  <c r="AE36" i="20"/>
  <c r="I36" i="20"/>
  <c r="H36" i="20"/>
  <c r="AG35" i="20"/>
  <c r="AE35" i="20"/>
  <c r="I35" i="20"/>
  <c r="H35" i="20"/>
  <c r="AG34" i="20"/>
  <c r="AE34" i="20"/>
  <c r="I34" i="20"/>
  <c r="H34" i="20"/>
  <c r="AG33" i="20"/>
  <c r="AE33" i="20"/>
  <c r="I33" i="20"/>
  <c r="H33" i="20"/>
  <c r="AG32" i="20"/>
  <c r="AE32" i="20"/>
  <c r="I32" i="20"/>
  <c r="H32" i="20"/>
  <c r="AG31" i="20"/>
  <c r="AE31" i="20"/>
  <c r="I31" i="20"/>
  <c r="H31" i="20"/>
  <c r="AG30" i="20"/>
  <c r="AE30" i="20"/>
  <c r="I30" i="20"/>
  <c r="H30" i="20"/>
  <c r="AG29" i="20"/>
  <c r="AE29" i="20"/>
  <c r="I29" i="20"/>
  <c r="H29" i="20"/>
  <c r="AG28" i="20"/>
  <c r="AE28" i="20"/>
  <c r="I28" i="20"/>
  <c r="H28" i="20"/>
  <c r="AG27" i="20"/>
  <c r="AE27" i="20"/>
  <c r="I27" i="20"/>
  <c r="H27" i="20"/>
  <c r="AG26" i="20"/>
  <c r="AE26" i="20"/>
  <c r="I26" i="20"/>
  <c r="H26" i="20"/>
  <c r="AF24" i="20"/>
  <c r="AD24" i="20"/>
  <c r="AB24" i="20"/>
  <c r="AA24" i="20"/>
  <c r="Z24" i="20"/>
  <c r="Y24" i="20"/>
  <c r="W24" i="20"/>
  <c r="V24" i="20"/>
  <c r="U24" i="20"/>
  <c r="T24" i="20"/>
  <c r="R24" i="20"/>
  <c r="Q24" i="20"/>
  <c r="P24" i="20"/>
  <c r="O24" i="20"/>
  <c r="N24" i="20"/>
  <c r="M24" i="20"/>
  <c r="L24" i="20"/>
  <c r="K24" i="20"/>
  <c r="J24" i="20"/>
  <c r="D24" i="20"/>
  <c r="AG23" i="20"/>
  <c r="AE23" i="20"/>
  <c r="I23" i="20"/>
  <c r="H23" i="20"/>
  <c r="AG22" i="20"/>
  <c r="AE22" i="20"/>
  <c r="I22" i="20"/>
  <c r="H22" i="20"/>
  <c r="AG21" i="20"/>
  <c r="AE21" i="20"/>
  <c r="I21" i="20"/>
  <c r="AG20" i="20"/>
  <c r="AE20" i="20"/>
  <c r="I20" i="20"/>
  <c r="H20" i="20"/>
  <c r="AG19" i="20"/>
  <c r="AE19" i="20"/>
  <c r="I19" i="20"/>
  <c r="H19" i="20"/>
  <c r="AG18" i="20"/>
  <c r="AE18" i="20"/>
  <c r="I18" i="20"/>
  <c r="H18" i="20"/>
  <c r="AH16" i="20"/>
  <c r="AF16" i="20"/>
  <c r="AD16" i="20"/>
  <c r="R16" i="20"/>
  <c r="Q16" i="20"/>
  <c r="P16" i="20"/>
  <c r="O16" i="20"/>
  <c r="N16" i="20"/>
  <c r="M16" i="20"/>
  <c r="K16" i="20"/>
  <c r="J16" i="20"/>
  <c r="D16" i="20"/>
  <c r="AG15" i="20"/>
  <c r="AE15" i="20"/>
  <c r="I15" i="20"/>
  <c r="H15" i="20"/>
  <c r="AG14" i="20"/>
  <c r="AE14" i="20"/>
  <c r="I14" i="20"/>
  <c r="H14" i="20"/>
  <c r="AE13" i="20"/>
  <c r="L13" i="20"/>
  <c r="G13" i="20" s="1"/>
  <c r="AE12" i="20"/>
  <c r="AC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S26" i="19"/>
  <c r="T26" i="19"/>
  <c r="U26" i="19"/>
  <c r="V26" i="19"/>
  <c r="W26" i="19"/>
  <c r="X26" i="19"/>
  <c r="Y26" i="19"/>
  <c r="Z26" i="19"/>
  <c r="AA26" i="19"/>
  <c r="AB26" i="19"/>
  <c r="AC26" i="19"/>
  <c r="AC18" i="19"/>
  <c r="X18" i="19"/>
  <c r="S18" i="19"/>
  <c r="AE83" i="19"/>
  <c r="AE82" i="19"/>
  <c r="AE81" i="19"/>
  <c r="AE80" i="19"/>
  <c r="AE79" i="19"/>
  <c r="AE78" i="19"/>
  <c r="AE77" i="19"/>
  <c r="AE76" i="19"/>
  <c r="AE75" i="19"/>
  <c r="AE73" i="19"/>
  <c r="AE72" i="19"/>
  <c r="AE71" i="19"/>
  <c r="AE70" i="19"/>
  <c r="AE69" i="19"/>
  <c r="AE68" i="19"/>
  <c r="AE67" i="19"/>
  <c r="AE66" i="19"/>
  <c r="AE65" i="19"/>
  <c r="AH86" i="19"/>
  <c r="AF84" i="19"/>
  <c r="AG83" i="19"/>
  <c r="AD83" i="19"/>
  <c r="H83" i="19"/>
  <c r="G83" i="19" s="1"/>
  <c r="AG82" i="19"/>
  <c r="AD82" i="19"/>
  <c r="H82" i="19"/>
  <c r="G82" i="19" s="1"/>
  <c r="AG81" i="19"/>
  <c r="AD81" i="19"/>
  <c r="H81" i="19"/>
  <c r="G81" i="19" s="1"/>
  <c r="AG80" i="19"/>
  <c r="AD80" i="19"/>
  <c r="I80" i="19"/>
  <c r="H80" i="19"/>
  <c r="AG79" i="19"/>
  <c r="AD79" i="19"/>
  <c r="I79" i="19"/>
  <c r="H79" i="19"/>
  <c r="AG78" i="19"/>
  <c r="AD78" i="19"/>
  <c r="I78" i="19"/>
  <c r="H78" i="19"/>
  <c r="AG77" i="19"/>
  <c r="AD77" i="19"/>
  <c r="I77" i="19"/>
  <c r="H77" i="19"/>
  <c r="AG76" i="19"/>
  <c r="AD76" i="19"/>
  <c r="I76" i="19"/>
  <c r="H76" i="19"/>
  <c r="AG75" i="19"/>
  <c r="AD75" i="19"/>
  <c r="I75" i="19"/>
  <c r="H75" i="19"/>
  <c r="AG74" i="19"/>
  <c r="AD74" i="19"/>
  <c r="I74" i="19"/>
  <c r="H74" i="19"/>
  <c r="AG73" i="19"/>
  <c r="AD73" i="19"/>
  <c r="I73" i="19"/>
  <c r="H73" i="19"/>
  <c r="AG72" i="19"/>
  <c r="AD72" i="19"/>
  <c r="I72" i="19"/>
  <c r="H72" i="19"/>
  <c r="AG71" i="19"/>
  <c r="AD71" i="19"/>
  <c r="I71" i="19"/>
  <c r="H71" i="19"/>
  <c r="AG70" i="19"/>
  <c r="AD70" i="19"/>
  <c r="I70" i="19"/>
  <c r="H70" i="19"/>
  <c r="AG69" i="19"/>
  <c r="AD69" i="19"/>
  <c r="I69" i="19"/>
  <c r="H69" i="19"/>
  <c r="AG68" i="19"/>
  <c r="AD68" i="19"/>
  <c r="I68" i="19"/>
  <c r="H68" i="19"/>
  <c r="AG67" i="19"/>
  <c r="AD67" i="19"/>
  <c r="I67" i="19"/>
  <c r="H67" i="19"/>
  <c r="AG66" i="19"/>
  <c r="AD66" i="19"/>
  <c r="I66" i="19"/>
  <c r="H66" i="19"/>
  <c r="AG65" i="19"/>
  <c r="AD65" i="19"/>
  <c r="I65" i="19"/>
  <c r="H65" i="19"/>
  <c r="AF63" i="19"/>
  <c r="P63" i="19"/>
  <c r="O63" i="19"/>
  <c r="N63" i="19"/>
  <c r="M63" i="19"/>
  <c r="L63" i="19"/>
  <c r="K63" i="19"/>
  <c r="J63" i="19"/>
  <c r="AG62" i="19"/>
  <c r="AE62" i="19"/>
  <c r="AD62" i="19"/>
  <c r="H62" i="19"/>
  <c r="G62" i="19"/>
  <c r="AG61" i="19"/>
  <c r="AE61" i="19"/>
  <c r="AD61" i="19"/>
  <c r="H61" i="19"/>
  <c r="G61" i="19"/>
  <c r="AG60" i="19"/>
  <c r="AE60" i="19"/>
  <c r="AD60" i="19"/>
  <c r="H60" i="19"/>
  <c r="G60" i="19"/>
  <c r="AG59" i="19"/>
  <c r="AE59" i="19"/>
  <c r="AD59" i="19"/>
  <c r="I59" i="19"/>
  <c r="H59" i="19"/>
  <c r="AG58" i="19"/>
  <c r="AE58" i="19"/>
  <c r="AD58" i="19"/>
  <c r="I58" i="19"/>
  <c r="H58" i="19"/>
  <c r="AG57" i="19"/>
  <c r="AE57" i="19"/>
  <c r="AD57" i="19"/>
  <c r="I57" i="19"/>
  <c r="H57" i="19"/>
  <c r="AG56" i="19"/>
  <c r="AE56" i="19"/>
  <c r="AD56" i="19"/>
  <c r="I56" i="19"/>
  <c r="H56" i="19"/>
  <c r="AG55" i="19"/>
  <c r="AE55" i="19"/>
  <c r="AD55" i="19"/>
  <c r="I55" i="19"/>
  <c r="H55" i="19"/>
  <c r="AG54" i="19"/>
  <c r="AE54" i="19"/>
  <c r="AD54" i="19"/>
  <c r="I54" i="19"/>
  <c r="H54" i="19"/>
  <c r="AG53" i="19"/>
  <c r="AE53" i="19"/>
  <c r="AD53" i="19"/>
  <c r="I53" i="19"/>
  <c r="H53" i="19"/>
  <c r="AG52" i="19"/>
  <c r="AE52" i="19"/>
  <c r="AD52" i="19"/>
  <c r="I52" i="19"/>
  <c r="H52" i="19"/>
  <c r="AG51" i="19"/>
  <c r="AE51" i="19"/>
  <c r="AD51" i="19"/>
  <c r="I51" i="19"/>
  <c r="H51" i="19"/>
  <c r="AG50" i="19"/>
  <c r="AE50" i="19"/>
  <c r="AD50" i="19"/>
  <c r="I50" i="19"/>
  <c r="H50" i="19"/>
  <c r="AG49" i="19"/>
  <c r="AE49" i="19"/>
  <c r="AD49" i="19"/>
  <c r="I49" i="19"/>
  <c r="H49" i="19"/>
  <c r="AG48" i="19"/>
  <c r="AE48" i="19"/>
  <c r="AD48" i="19"/>
  <c r="I48" i="19"/>
  <c r="H48" i="19"/>
  <c r="AG47" i="19"/>
  <c r="AE47" i="19"/>
  <c r="AD47" i="19"/>
  <c r="I47" i="19"/>
  <c r="H47" i="19"/>
  <c r="AG46" i="19"/>
  <c r="AE46" i="19"/>
  <c r="AD46" i="19"/>
  <c r="I46" i="19"/>
  <c r="H46" i="19"/>
  <c r="AF44" i="19"/>
  <c r="AD44" i="19"/>
  <c r="P44" i="19"/>
  <c r="O44" i="19"/>
  <c r="N44" i="19"/>
  <c r="M44" i="19"/>
  <c r="L44" i="19"/>
  <c r="K44" i="19"/>
  <c r="J44" i="19"/>
  <c r="AG43" i="19"/>
  <c r="AE43" i="19"/>
  <c r="I43" i="19"/>
  <c r="H43" i="19"/>
  <c r="AG42" i="19"/>
  <c r="AE42" i="19"/>
  <c r="I42" i="19"/>
  <c r="H42" i="19"/>
  <c r="AG41" i="19"/>
  <c r="AE41" i="19"/>
  <c r="I41" i="19"/>
  <c r="H41" i="19"/>
  <c r="AG40" i="19"/>
  <c r="AE40" i="19"/>
  <c r="I40" i="19"/>
  <c r="H40" i="19"/>
  <c r="AG39" i="19"/>
  <c r="AE39" i="19"/>
  <c r="I39" i="19"/>
  <c r="H39" i="19"/>
  <c r="AG38" i="19"/>
  <c r="AE38" i="19"/>
  <c r="I38" i="19"/>
  <c r="H38" i="19"/>
  <c r="AG37" i="19"/>
  <c r="AE37" i="19"/>
  <c r="I37" i="19"/>
  <c r="H37" i="19"/>
  <c r="AG36" i="19"/>
  <c r="AE36" i="19"/>
  <c r="I36" i="19"/>
  <c r="H36" i="19"/>
  <c r="AG35" i="19"/>
  <c r="AE35" i="19"/>
  <c r="I35" i="19"/>
  <c r="H35" i="19"/>
  <c r="AG34" i="19"/>
  <c r="AE34" i="19"/>
  <c r="I34" i="19"/>
  <c r="H34" i="19"/>
  <c r="AG33" i="19"/>
  <c r="AE33" i="19"/>
  <c r="I33" i="19"/>
  <c r="H33" i="19"/>
  <c r="AG32" i="19"/>
  <c r="AE32" i="19"/>
  <c r="I32" i="19"/>
  <c r="H32" i="19"/>
  <c r="AG31" i="19"/>
  <c r="AE31" i="19"/>
  <c r="I31" i="19"/>
  <c r="H31" i="19"/>
  <c r="AG30" i="19"/>
  <c r="AE30" i="19"/>
  <c r="I30" i="19"/>
  <c r="H30" i="19"/>
  <c r="AG29" i="19"/>
  <c r="AE29" i="19"/>
  <c r="I29" i="19"/>
  <c r="H29" i="19"/>
  <c r="AG28" i="19"/>
  <c r="I28" i="19"/>
  <c r="H28" i="19"/>
  <c r="AF26" i="19"/>
  <c r="AD26" i="19"/>
  <c r="R26" i="19"/>
  <c r="Q26" i="19"/>
  <c r="P26" i="19"/>
  <c r="O26" i="19"/>
  <c r="N26" i="19"/>
  <c r="M26" i="19"/>
  <c r="L26" i="19"/>
  <c r="K26" i="19"/>
  <c r="J26" i="19"/>
  <c r="AG25" i="19"/>
  <c r="AE25" i="19"/>
  <c r="I25" i="19"/>
  <c r="H25" i="19"/>
  <c r="AG24" i="19"/>
  <c r="AE24" i="19"/>
  <c r="I24" i="19"/>
  <c r="H24" i="19"/>
  <c r="AG23" i="19"/>
  <c r="AE23" i="19"/>
  <c r="I23" i="19"/>
  <c r="H23" i="19"/>
  <c r="AG22" i="19"/>
  <c r="AE22" i="19"/>
  <c r="I22" i="19"/>
  <c r="H22" i="19"/>
  <c r="AG21" i="19"/>
  <c r="AE21" i="19"/>
  <c r="I21" i="19"/>
  <c r="H21" i="19"/>
  <c r="AG20" i="19"/>
  <c r="AE20" i="19"/>
  <c r="I20" i="19"/>
  <c r="H20" i="19"/>
  <c r="AH18" i="19"/>
  <c r="AF18" i="19"/>
  <c r="AD18" i="19"/>
  <c r="AB18" i="19"/>
  <c r="AA18" i="19"/>
  <c r="Z18" i="19"/>
  <c r="Y18" i="19"/>
  <c r="W18" i="19"/>
  <c r="V18" i="19"/>
  <c r="U18" i="19"/>
  <c r="T18" i="19"/>
  <c r="R18" i="19"/>
  <c r="Q18" i="19"/>
  <c r="P18" i="19"/>
  <c r="O18" i="19"/>
  <c r="N18" i="19"/>
  <c r="M18" i="19"/>
  <c r="K18" i="19"/>
  <c r="J18" i="19"/>
  <c r="AG17" i="19"/>
  <c r="AE17" i="19"/>
  <c r="I17" i="19"/>
  <c r="H17" i="19"/>
  <c r="AG16" i="19"/>
  <c r="AE16" i="19"/>
  <c r="I16" i="19"/>
  <c r="H16" i="19"/>
  <c r="I15" i="19"/>
  <c r="H15" i="19"/>
  <c r="I14" i="19"/>
  <c r="H14" i="19"/>
  <c r="AE13" i="19"/>
  <c r="G13" i="19"/>
  <c r="AE12" i="19"/>
  <c r="L12" i="19"/>
  <c r="S88" i="19" l="1"/>
  <c r="AE44" i="19"/>
  <c r="T89" i="19"/>
  <c r="I16" i="20"/>
  <c r="J87" i="20"/>
  <c r="AE61" i="20"/>
  <c r="K87" i="20"/>
  <c r="AE82" i="20"/>
  <c r="D87" i="20"/>
  <c r="R86" i="20"/>
  <c r="Z89" i="19"/>
  <c r="G72" i="20"/>
  <c r="T88" i="19"/>
  <c r="U88" i="19"/>
  <c r="U89" i="19"/>
  <c r="V88" i="19"/>
  <c r="V89" i="19"/>
  <c r="X89" i="19"/>
  <c r="X88" i="19"/>
  <c r="Y88" i="19"/>
  <c r="Y89" i="19"/>
  <c r="W88" i="19"/>
  <c r="W89" i="19"/>
  <c r="M86" i="20"/>
  <c r="D86" i="20"/>
  <c r="V87" i="20"/>
  <c r="Q86" i="20"/>
  <c r="AG16" i="20"/>
  <c r="N87" i="20"/>
  <c r="G20" i="20"/>
  <c r="AB87" i="20"/>
  <c r="T87" i="20"/>
  <c r="J86" i="20"/>
  <c r="AF87" i="20"/>
  <c r="O87" i="20"/>
  <c r="AA87" i="20"/>
  <c r="S87" i="20"/>
  <c r="N86" i="20"/>
  <c r="Z86" i="20"/>
  <c r="P87" i="20"/>
  <c r="AE24" i="20"/>
  <c r="Z87" i="20"/>
  <c r="AC86" i="20"/>
  <c r="Y86" i="20"/>
  <c r="AC87" i="20"/>
  <c r="V86" i="20"/>
  <c r="R87" i="20"/>
  <c r="G26" i="20"/>
  <c r="G30" i="20"/>
  <c r="G34" i="20"/>
  <c r="G38" i="20"/>
  <c r="X87" i="20"/>
  <c r="W87" i="20"/>
  <c r="U86" i="20"/>
  <c r="AG18" i="19"/>
  <c r="AA89" i="19"/>
  <c r="Q89" i="19"/>
  <c r="R89" i="19"/>
  <c r="AB89" i="19"/>
  <c r="S89" i="19"/>
  <c r="AC89" i="19"/>
  <c r="M87" i="20"/>
  <c r="Q87" i="20"/>
  <c r="U87" i="20"/>
  <c r="Y87" i="20"/>
  <c r="G78" i="20"/>
  <c r="K86" i="20"/>
  <c r="O86" i="20"/>
  <c r="S86" i="20"/>
  <c r="W86" i="20"/>
  <c r="AA86" i="20"/>
  <c r="G28" i="20"/>
  <c r="P86" i="20"/>
  <c r="T86" i="20"/>
  <c r="X86" i="20"/>
  <c r="AB86" i="20"/>
  <c r="AF86" i="20"/>
  <c r="G18" i="20"/>
  <c r="G45" i="20"/>
  <c r="G53" i="20"/>
  <c r="G57" i="20"/>
  <c r="G67" i="20"/>
  <c r="G69" i="20"/>
  <c r="G75" i="20"/>
  <c r="G77" i="20"/>
  <c r="G22" i="20"/>
  <c r="G32" i="20"/>
  <c r="G46" i="20"/>
  <c r="G50" i="20"/>
  <c r="G52" i="20"/>
  <c r="G54" i="20"/>
  <c r="G36" i="20"/>
  <c r="G49" i="20"/>
  <c r="G29" i="20"/>
  <c r="G33" i="20"/>
  <c r="G37" i="20"/>
  <c r="G41" i="20"/>
  <c r="G66" i="20"/>
  <c r="G70" i="20"/>
  <c r="G40" i="20"/>
  <c r="G21" i="20"/>
  <c r="AE42" i="20"/>
  <c r="G19" i="20"/>
  <c r="G23" i="20"/>
  <c r="G48" i="20"/>
  <c r="I82" i="20"/>
  <c r="G74" i="20"/>
  <c r="H24" i="20"/>
  <c r="AG24" i="20"/>
  <c r="AG42" i="20"/>
  <c r="G31" i="20"/>
  <c r="G39" i="20"/>
  <c r="AG61" i="20"/>
  <c r="G47" i="20"/>
  <c r="G55" i="20"/>
  <c r="H82" i="20"/>
  <c r="AG82" i="20"/>
  <c r="G65" i="20"/>
  <c r="G68" i="20"/>
  <c r="L16" i="20"/>
  <c r="AH24" i="20"/>
  <c r="H42" i="20"/>
  <c r="AH42" i="20"/>
  <c r="I61" i="20"/>
  <c r="AH61" i="20"/>
  <c r="AH82" i="20"/>
  <c r="I24" i="20"/>
  <c r="I42" i="20"/>
  <c r="G27" i="20"/>
  <c r="G35" i="20"/>
  <c r="AD61" i="20"/>
  <c r="AD86" i="20" s="1"/>
  <c r="AI86" i="20" s="1"/>
  <c r="G51" i="20"/>
  <c r="G56" i="20"/>
  <c r="AD82" i="20"/>
  <c r="AD87" i="20" s="1"/>
  <c r="G71" i="20"/>
  <c r="G73" i="20"/>
  <c r="G76" i="20"/>
  <c r="G64" i="20"/>
  <c r="G63" i="20"/>
  <c r="G44" i="20"/>
  <c r="H61" i="20"/>
  <c r="H16" i="20"/>
  <c r="G12" i="20"/>
  <c r="AE16" i="20"/>
  <c r="G15" i="20"/>
  <c r="G14" i="20"/>
  <c r="AC88" i="19"/>
  <c r="O89" i="19"/>
  <c r="K89" i="19"/>
  <c r="P89" i="19"/>
  <c r="AF89" i="19"/>
  <c r="G23" i="19"/>
  <c r="D89" i="19"/>
  <c r="N89" i="19"/>
  <c r="G34" i="19"/>
  <c r="G51" i="19"/>
  <c r="G69" i="19"/>
  <c r="G71" i="19"/>
  <c r="J89" i="19"/>
  <c r="G76" i="19"/>
  <c r="G78" i="19"/>
  <c r="G80" i="19"/>
  <c r="G42" i="19"/>
  <c r="M88" i="19"/>
  <c r="Q88" i="19"/>
  <c r="AA88" i="19"/>
  <c r="AG26" i="19"/>
  <c r="G36" i="19"/>
  <c r="G48" i="19"/>
  <c r="G50" i="19"/>
  <c r="G47" i="19"/>
  <c r="H18" i="19"/>
  <c r="G16" i="19"/>
  <c r="G17" i="19"/>
  <c r="N88" i="19"/>
  <c r="R88" i="19"/>
  <c r="AB88" i="19"/>
  <c r="M89" i="19"/>
  <c r="J88" i="19"/>
  <c r="G30" i="19"/>
  <c r="G56" i="19"/>
  <c r="G58" i="19"/>
  <c r="P88" i="19"/>
  <c r="Z88" i="19"/>
  <c r="G25" i="19"/>
  <c r="G38" i="19"/>
  <c r="G49" i="19"/>
  <c r="G73" i="19"/>
  <c r="G28" i="19"/>
  <c r="G20" i="19"/>
  <c r="AG44" i="19"/>
  <c r="G31" i="19"/>
  <c r="G37" i="19"/>
  <c r="G40" i="19"/>
  <c r="G41" i="19"/>
  <c r="G46" i="19"/>
  <c r="AG63" i="19"/>
  <c r="G53" i="19"/>
  <c r="G65" i="19"/>
  <c r="O88" i="19"/>
  <c r="G15" i="19"/>
  <c r="K88" i="19"/>
  <c r="AF88" i="19"/>
  <c r="AE26" i="19"/>
  <c r="G21" i="19"/>
  <c r="G22" i="19"/>
  <c r="G29" i="19"/>
  <c r="G32" i="19"/>
  <c r="G33" i="19"/>
  <c r="G39" i="19"/>
  <c r="G52" i="19"/>
  <c r="G54" i="19"/>
  <c r="G59" i="19"/>
  <c r="AD84" i="19"/>
  <c r="AD89" i="19" s="1"/>
  <c r="AJ89" i="19" s="1"/>
  <c r="G66" i="19"/>
  <c r="G68" i="19"/>
  <c r="G70" i="19"/>
  <c r="G72" i="19"/>
  <c r="G77" i="19"/>
  <c r="G79" i="19"/>
  <c r="H44" i="19"/>
  <c r="AE63" i="19"/>
  <c r="L18" i="19"/>
  <c r="I26" i="19"/>
  <c r="I44" i="19"/>
  <c r="AD63" i="19"/>
  <c r="AD88" i="19" s="1"/>
  <c r="AJ88" i="19" s="1"/>
  <c r="AE84" i="19"/>
  <c r="AH26" i="19"/>
  <c r="AH44" i="19"/>
  <c r="I63" i="19"/>
  <c r="AH63" i="19"/>
  <c r="AE18" i="19"/>
  <c r="G14" i="19"/>
  <c r="I18" i="19"/>
  <c r="G24" i="19"/>
  <c r="H26" i="19"/>
  <c r="G35" i="19"/>
  <c r="G43" i="19"/>
  <c r="G55" i="19"/>
  <c r="G57" i="19"/>
  <c r="AG84" i="19"/>
  <c r="G75" i="19"/>
  <c r="I84" i="19"/>
  <c r="AH84" i="19"/>
  <c r="G67" i="19"/>
  <c r="G74" i="19"/>
  <c r="H84" i="19"/>
  <c r="H63" i="19"/>
  <c r="G12" i="19"/>
  <c r="G26" i="19" l="1"/>
  <c r="AI87" i="20"/>
  <c r="G18" i="19"/>
  <c r="G84" i="19"/>
  <c r="I86" i="20"/>
  <c r="AH87" i="20"/>
  <c r="AG86" i="20"/>
  <c r="H87" i="20"/>
  <c r="H86" i="20"/>
  <c r="AE87" i="20"/>
  <c r="AJ87" i="20" s="1"/>
  <c r="AE86" i="20"/>
  <c r="AJ86" i="20" s="1"/>
  <c r="AH86" i="20"/>
  <c r="I87" i="20"/>
  <c r="L87" i="20"/>
  <c r="L86" i="20"/>
  <c r="AG87" i="20"/>
  <c r="G42" i="20"/>
  <c r="G24" i="20"/>
  <c r="G61" i="20"/>
  <c r="G82" i="20"/>
  <c r="G16" i="20"/>
  <c r="AE89" i="19"/>
  <c r="AK89" i="19" s="1"/>
  <c r="AH89" i="19"/>
  <c r="AG89" i="19"/>
  <c r="L88" i="19"/>
  <c r="L89" i="19"/>
  <c r="H89" i="19"/>
  <c r="I89" i="19"/>
  <c r="AG88" i="19"/>
  <c r="G44" i="19"/>
  <c r="G63" i="19"/>
  <c r="H88" i="19"/>
  <c r="AE88" i="19"/>
  <c r="AK88" i="19" s="1"/>
  <c r="AH88" i="19"/>
  <c r="I88" i="19"/>
  <c r="G87" i="20" l="1"/>
  <c r="G86" i="20"/>
  <c r="G88" i="19"/>
  <c r="G89" i="19"/>
</calcChain>
</file>

<file path=xl/sharedStrings.xml><?xml version="1.0" encoding="utf-8"?>
<sst xmlns="http://schemas.openxmlformats.org/spreadsheetml/2006/main" count="550" uniqueCount="304">
  <si>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</si>
  <si>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</si>
  <si>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</si>
  <si>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</si>
  <si>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</si>
  <si>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</si>
  <si>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</si>
  <si>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</si>
  <si>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</si>
  <si>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</si>
  <si>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</si>
  <si>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punkty ECTS</t>
  </si>
  <si>
    <t>RAZEM</t>
  </si>
  <si>
    <t>WYKŁADY</t>
  </si>
  <si>
    <t>Ć/K/L/LEK/SiP/ZT</t>
  </si>
  <si>
    <t>1.</t>
  </si>
  <si>
    <t xml:space="preserve">Podstawy prawniczego i ekonomicznego języka angielskiego I </t>
  </si>
  <si>
    <t>2.</t>
  </si>
  <si>
    <t>Podstawy prawniczego i ekonomicznego języka angielskiego II</t>
  </si>
  <si>
    <t>4</t>
  </si>
  <si>
    <t>3</t>
  </si>
  <si>
    <t>Wychowanie fizyczne</t>
  </si>
  <si>
    <t>4.</t>
  </si>
  <si>
    <t>5.</t>
  </si>
  <si>
    <t>5</t>
  </si>
  <si>
    <t>7.</t>
  </si>
  <si>
    <t>Wprowadzenie do teorii prawa</t>
  </si>
  <si>
    <t>8.</t>
  </si>
  <si>
    <t>Prawo konstytucyjne</t>
  </si>
  <si>
    <t>9.</t>
  </si>
  <si>
    <t>Prawo prywatne</t>
  </si>
  <si>
    <t>10.</t>
  </si>
  <si>
    <t>11.</t>
  </si>
  <si>
    <t>12.</t>
  </si>
  <si>
    <t>13.</t>
  </si>
  <si>
    <t>Rachunkowość</t>
  </si>
  <si>
    <t>Prawo finansowe</t>
  </si>
  <si>
    <t>Prawo administracyjne</t>
  </si>
  <si>
    <t>Postępowanie administracyjne</t>
  </si>
  <si>
    <t>Prawo podatkowe</t>
  </si>
  <si>
    <t>Postępowanie podatkowe</t>
  </si>
  <si>
    <t>Prawo karne skarbowe</t>
  </si>
  <si>
    <t>6</t>
  </si>
  <si>
    <t>Zastosowanie ekonomii w prawie</t>
  </si>
  <si>
    <t>Finanse i bankowość</t>
  </si>
  <si>
    <t>Analiza ekonomiczna</t>
  </si>
  <si>
    <t>Rachunkowość zarządcza</t>
  </si>
  <si>
    <t>Prawo umów w obrocie gospodarczym</t>
  </si>
  <si>
    <t>Prawo spółek</t>
  </si>
  <si>
    <t>Opodatkowanie spółek</t>
  </si>
  <si>
    <t>Prawo pracy</t>
  </si>
  <si>
    <t>Prawo ubezpieczeń społecznych i gospodarczych</t>
  </si>
  <si>
    <t>Prawo ochrony konkurencji i konsumenta</t>
  </si>
  <si>
    <t>Strategie rozwoju przedsiębiorstw</t>
  </si>
  <si>
    <t>Opodatkowanie jednoosobowej działalności gospodarczej</t>
  </si>
  <si>
    <t>Strategie podatkowe przedsiębiorstw</t>
  </si>
  <si>
    <t>Finanse przedsiębiorstwa</t>
  </si>
  <si>
    <t>Zastosowanie informatyki w finansach i rachunkowości</t>
  </si>
  <si>
    <t xml:space="preserve">                               RAZEM</t>
  </si>
  <si>
    <t>ĆWICZENIA</t>
  </si>
  <si>
    <t>KONWERSATORIA</t>
  </si>
  <si>
    <t>LABORATORIA</t>
  </si>
  <si>
    <t>LEKTORATY</t>
  </si>
  <si>
    <t>UNIWERSYTET W BIAŁYMSTOKU</t>
  </si>
  <si>
    <t>poziom kształcenia:</t>
  </si>
  <si>
    <t>studia pierwszego stopnia</t>
  </si>
  <si>
    <t>obowiązuje od roku akad.</t>
  </si>
  <si>
    <t>forma studiów:</t>
  </si>
  <si>
    <t>stacjonarne</t>
  </si>
  <si>
    <t>Zamówienia publiczne</t>
  </si>
  <si>
    <t>Prawo samorządu terytorialnego</t>
  </si>
  <si>
    <t>Budżetowanie zadaniowe</t>
  </si>
  <si>
    <t>Prawo finansowe JST</t>
  </si>
  <si>
    <t>Prawo gospodarcze publiczne</t>
  </si>
  <si>
    <t>Kontrola finansowa i audyt wewnętrzny</t>
  </si>
  <si>
    <t>Zarządzanie zadłużeniem publicznym</t>
  </si>
  <si>
    <t>Prawo celne</t>
  </si>
  <si>
    <t>Prawo walutowe i dewizowe</t>
  </si>
  <si>
    <t>Finanse publiczne</t>
  </si>
  <si>
    <t>Analiza podatkowa</t>
  </si>
  <si>
    <t>Ekonomia podmiotów sektora publicznego</t>
  </si>
  <si>
    <t>Rachunkowość jednostek sektora publicznego</t>
  </si>
  <si>
    <t>System ACL</t>
  </si>
  <si>
    <t>Ekonomia opodatkowania</t>
  </si>
  <si>
    <t>Podatki i opłaty lokalne</t>
  </si>
  <si>
    <t>43.</t>
  </si>
  <si>
    <t>44.</t>
  </si>
  <si>
    <t>Wychowanie fizyczne II</t>
  </si>
  <si>
    <t>Narzędzia informatyczne w przygotowywaniu pracy dyplomowej</t>
  </si>
  <si>
    <t>Technologie informacyjne</t>
  </si>
  <si>
    <t>Ochrona własności intelektualnej</t>
  </si>
  <si>
    <t>3.</t>
  </si>
  <si>
    <t>6.</t>
  </si>
  <si>
    <t>Metodyka opracowywania biznesplanu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</si>
  <si>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</si>
  <si>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</si>
  <si>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</si>
  <si>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</si>
  <si>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</si>
  <si>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</si>
  <si>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</si>
  <si>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</si>
  <si>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</si>
  <si>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</si>
  <si>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</si>
  <si>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</si>
  <si>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Przedsiębiorczość</t>
  </si>
  <si>
    <t>Ewidencja i sprawozdawczość podatkowa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</si>
  <si>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</si>
  <si>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</si>
  <si>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</si>
  <si>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</si>
  <si>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</si>
  <si>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</si>
  <si>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</si>
  <si>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</si>
  <si>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</si>
  <si>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</si>
  <si>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</si>
  <si>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</si>
  <si>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</si>
  <si>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</si>
  <si>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</si>
  <si>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45.</t>
  </si>
  <si>
    <t>46.</t>
  </si>
  <si>
    <t>Partnerstwo publiczno-prywatne</t>
  </si>
  <si>
    <t>Finanse lokalne</t>
  </si>
  <si>
    <t>Federalizm fiskalny</t>
  </si>
  <si>
    <t>Negocjacje w biznesie</t>
  </si>
  <si>
    <t>24.</t>
  </si>
  <si>
    <t>niestacjonarne</t>
  </si>
  <si>
    <t>27.</t>
  </si>
  <si>
    <t>Seminarium cz. I</t>
  </si>
  <si>
    <t>Seminarium cz. II</t>
  </si>
  <si>
    <t>NAZWA GRUPY ZAJĘĆ/
NAZWA ZAJĘĆ</t>
  </si>
  <si>
    <t>KOD
ZAJĘĆ 
USOS</t>
  </si>
  <si>
    <t>Egzamin po semestrze</t>
  </si>
  <si>
    <t>Zaliczenie po semestrze</t>
  </si>
  <si>
    <t>do wyboru</t>
  </si>
  <si>
    <t>z bezpośrednim udziałem nauczycieli akademickich lub innych osób prowadzących zajęcia i studentów</t>
  </si>
  <si>
    <t>z dziedziny nauk humanistycznych lub nauk społecznych*</t>
  </si>
  <si>
    <t>związanych z prowadzoną w uczelni działalnością naukową w dyscyplinie lub dyscyplinach, do którtch przyporządkowany jest kierunek studiów, dla studiów o profilu ogólnoakademickim</t>
  </si>
  <si>
    <t>Punkty ECTS</t>
  </si>
  <si>
    <t>kształtujących umiejętności praktyczne, dla studiów o charakterze praktycznym</t>
  </si>
  <si>
    <t>WYDZIAŁ EKONOMII I FINANSÓW</t>
  </si>
  <si>
    <t>KIERUNEK EKONOMICZNO-PRAWNY</t>
  </si>
  <si>
    <t>2021/2022</t>
  </si>
  <si>
    <t>HARMONOGRAM REALIZACJI PROGRAMU STUDIÓW</t>
  </si>
  <si>
    <t>47.</t>
  </si>
  <si>
    <t xml:space="preserve">330-PS1-2AN1/ 330-PS1-2AN2 </t>
  </si>
  <si>
    <t>330-PS1-1WFI1</t>
  </si>
  <si>
    <t>330-PS1-1WFI2</t>
  </si>
  <si>
    <t>330-PS1-3OWI</t>
  </si>
  <si>
    <t xml:space="preserve">330-PS1-1WTP  </t>
  </si>
  <si>
    <t xml:space="preserve">330-PS1-1PKO </t>
  </si>
  <si>
    <t>330-PS1-1PPR</t>
  </si>
  <si>
    <t>330-PS1-1PFI</t>
  </si>
  <si>
    <t xml:space="preserve">330-PS1-1PAD </t>
  </si>
  <si>
    <t>330-PS1-1POA</t>
  </si>
  <si>
    <t xml:space="preserve">330-PS1-2POP </t>
  </si>
  <si>
    <t xml:space="preserve">330-PS1-3PKS </t>
  </si>
  <si>
    <t xml:space="preserve">330-PS1-2ZEP </t>
  </si>
  <si>
    <t>330-PS1-3PPP</t>
  </si>
  <si>
    <t xml:space="preserve">330-PS1-2AEK </t>
  </si>
  <si>
    <t xml:space="preserve">330-PS1-2RPUG </t>
  </si>
  <si>
    <t xml:space="preserve">330-PS1-2RPSP </t>
  </si>
  <si>
    <t xml:space="preserve">330-PS1-2ROSP </t>
  </si>
  <si>
    <t xml:space="preserve">330-PS1-3RPRP </t>
  </si>
  <si>
    <t xml:space="preserve">330-PS1-3RPUB </t>
  </si>
  <si>
    <t xml:space="preserve">330-PS1-3RPOK </t>
  </si>
  <si>
    <t>330-PS1-2ROPG</t>
  </si>
  <si>
    <t xml:space="preserve">330-PS1-3RUFE </t>
  </si>
  <si>
    <t xml:space="preserve">330-PS1-3RSPP </t>
  </si>
  <si>
    <t xml:space="preserve">330-PS1-3RSRP </t>
  </si>
  <si>
    <t>330-PS1-3RNEG</t>
  </si>
  <si>
    <t xml:space="preserve">330-PS1-3RSD1 </t>
  </si>
  <si>
    <t xml:space="preserve">330-PS1-3RSD2 </t>
  </si>
  <si>
    <t xml:space="preserve">330-PS1-2UPZA </t>
  </si>
  <si>
    <t xml:space="preserve">330-PS1-2UPST </t>
  </si>
  <si>
    <t xml:space="preserve">330-PS1-2UPFI </t>
  </si>
  <si>
    <t xml:space="preserve">330-PS1-2UBZA </t>
  </si>
  <si>
    <t xml:space="preserve">330-PS1-3UPCE </t>
  </si>
  <si>
    <t xml:space="preserve">330-PS1-3UPWA </t>
  </si>
  <si>
    <t xml:space="preserve">330-PS1-3UKFA </t>
  </si>
  <si>
    <t xml:space="preserve">330-PS1-3UZZP </t>
  </si>
  <si>
    <t xml:space="preserve">330-PS1-3URSP </t>
  </si>
  <si>
    <t>330-PS1-2UEOP</t>
  </si>
  <si>
    <t xml:space="preserve">330-PS1-3UAPO </t>
  </si>
  <si>
    <t>330-PS1-3UFFL</t>
  </si>
  <si>
    <t>330-PS1-3UPOL</t>
  </si>
  <si>
    <t xml:space="preserve">330-PS1-3UACL </t>
  </si>
  <si>
    <t>330-PS1-3USD1</t>
  </si>
  <si>
    <t xml:space="preserve">330-PS1-3USD2 </t>
  </si>
  <si>
    <t xml:space="preserve">330-PN1-1AN1/  330-PN1-1AN2 </t>
  </si>
  <si>
    <t>330-PN1-1TEI</t>
  </si>
  <si>
    <t>330-PN1-3OWI</t>
  </si>
  <si>
    <t xml:space="preserve">330-PN1-1WTP  </t>
  </si>
  <si>
    <t xml:space="preserve">330-PN1-1PKO </t>
  </si>
  <si>
    <t>330-PN1-1PPR</t>
  </si>
  <si>
    <t>330-PN1-1PFI</t>
  </si>
  <si>
    <t xml:space="preserve">330-PN1-1PAD </t>
  </si>
  <si>
    <t>330-PN1-1POA</t>
  </si>
  <si>
    <t xml:space="preserve">330-PN1-2POP </t>
  </si>
  <si>
    <t xml:space="preserve">330-PN1-3PKS </t>
  </si>
  <si>
    <t xml:space="preserve">330-PN1-2ZEP </t>
  </si>
  <si>
    <t xml:space="preserve">330-PN1-1FIB </t>
  </si>
  <si>
    <t xml:space="preserve">330-PN1-2FIL </t>
  </si>
  <si>
    <t>330-PN1-3PPP</t>
  </si>
  <si>
    <t xml:space="preserve">330-PN1-2AEK </t>
  </si>
  <si>
    <t>330-PN1-2NID</t>
  </si>
  <si>
    <t xml:space="preserve">330-PN1-2RPUG </t>
  </si>
  <si>
    <t xml:space="preserve">330-PN1-2RPSP </t>
  </si>
  <si>
    <t xml:space="preserve">330-PN1-2ROSP </t>
  </si>
  <si>
    <t xml:space="preserve">330-PN1-3RPRP </t>
  </si>
  <si>
    <t xml:space="preserve">330-PN1-3RPUB </t>
  </si>
  <si>
    <t xml:space="preserve">330-PN1-3RPOK </t>
  </si>
  <si>
    <t xml:space="preserve">330-PN1-2RFPR </t>
  </si>
  <si>
    <t>330-PN1-2ROPG</t>
  </si>
  <si>
    <t xml:space="preserve">330-PN1-3RUFE </t>
  </si>
  <si>
    <t xml:space="preserve">330-PN1-3RSPP </t>
  </si>
  <si>
    <t xml:space="preserve">330-PN1-3RSRP </t>
  </si>
  <si>
    <t>330-PN1-3RNEG</t>
  </si>
  <si>
    <t xml:space="preserve">330-PN1-3RSD1 </t>
  </si>
  <si>
    <t xml:space="preserve">330-PN1-3RSD2 </t>
  </si>
  <si>
    <t xml:space="preserve">330-PN1-2UPZA </t>
  </si>
  <si>
    <t xml:space="preserve">330-PN1-2UPST </t>
  </si>
  <si>
    <t xml:space="preserve">330-PN1-2UPFI </t>
  </si>
  <si>
    <t xml:space="preserve">330-PN1-2UBZA </t>
  </si>
  <si>
    <t xml:space="preserve">330-PN1-3UPCE </t>
  </si>
  <si>
    <t xml:space="preserve">330-PN1-3UPWA </t>
  </si>
  <si>
    <t xml:space="preserve">330-PN1-3UKFA </t>
  </si>
  <si>
    <t xml:space="preserve">330-PN1-3UZZP </t>
  </si>
  <si>
    <t xml:space="preserve">330-PN1-3URSP </t>
  </si>
  <si>
    <t>330-PN1-2UEOP</t>
  </si>
  <si>
    <t xml:space="preserve">330-PN1-3UAPO </t>
  </si>
  <si>
    <t>330-PN1-3UFFL</t>
  </si>
  <si>
    <t>330-PN1-3UPOL</t>
  </si>
  <si>
    <t xml:space="preserve">330-PN1-3UACL </t>
  </si>
  <si>
    <t>330-PN1-3USD1</t>
  </si>
  <si>
    <t xml:space="preserve">330-PN1-3USD2 </t>
  </si>
  <si>
    <t>Proseminarium</t>
  </si>
  <si>
    <t>GRUPA 1 PRZEDMIOTY KSZTAŁCENIA OGÓLNEGO</t>
  </si>
  <si>
    <t>GRUPA 2 PRZEDMIOTY PODSTAWOWE</t>
  </si>
  <si>
    <t>GRUPA 3 PRZEDMIOTY KIERUNKOWE</t>
  </si>
  <si>
    <t>GRUPA 4.1 PRZEDMIOTY SPECJALIZACYJNE - SEKTOR PRYWATNY</t>
  </si>
  <si>
    <t>GRUPA 4.2 PRZEDMIOTY SPECJALIZACYJNE - SEKTOR PUBLICZNY</t>
  </si>
  <si>
    <t>GRUPA 5 PRAKTYKI ZAWODOWE</t>
  </si>
  <si>
    <t>OGÓŁEM specjalizacja: sektor prywatny</t>
  </si>
  <si>
    <t>OGÓŁEM specjalizacja: sektor publiczny</t>
  </si>
  <si>
    <t>330-PS1-1EKO / 330-PS1-1EKO#E</t>
  </si>
  <si>
    <t xml:space="preserve">330-PS1-2RFPR / 330-PS1-2RFPR#E </t>
  </si>
  <si>
    <t>ECTS</t>
  </si>
  <si>
    <t>330-PN1-1EKO / 330-PN1-1EKO#E</t>
  </si>
  <si>
    <t xml:space="preserve">330-PS1-1AN1/ 330-PS1-1AN2 </t>
  </si>
  <si>
    <t>SEMINARIA/PROSEMINARIA</t>
  </si>
  <si>
    <t>ZAJĘCIA TERENOWE</t>
  </si>
  <si>
    <t>Praktyka zawodowa - 4 tygodnie</t>
  </si>
  <si>
    <t>330-PS1-3OPI / 330PS1-3OPI#E</t>
  </si>
  <si>
    <t xml:space="preserve">330-PN1-2AN1/  330-PN1-2AN2 </t>
  </si>
  <si>
    <t>330-PN1-3OPI /  330-PN1-3OPI#E</t>
  </si>
  <si>
    <t xml:space="preserve">330-PS1-1FIP /    330-PS1-1FIP#E </t>
  </si>
  <si>
    <t xml:space="preserve">330-PS1-1PPE </t>
  </si>
  <si>
    <t xml:space="preserve">330-PS1-3FIL </t>
  </si>
  <si>
    <t xml:space="preserve">330-PS1-3RZA </t>
  </si>
  <si>
    <t>330-PS1-2BIZ</t>
  </si>
  <si>
    <t>330-PS1-2NID</t>
  </si>
  <si>
    <t>330-PS1-2RPSE</t>
  </si>
  <si>
    <t>330-PS1-2UPSE</t>
  </si>
  <si>
    <t xml:space="preserve">330-PN1-1PPE </t>
  </si>
  <si>
    <t xml:space="preserve">330-PN1-1FIP </t>
  </si>
  <si>
    <t xml:space="preserve">330-PN1-3RZA </t>
  </si>
  <si>
    <t>330-PN1-2BIZ</t>
  </si>
  <si>
    <t>330-PN1-2RPSE</t>
  </si>
  <si>
    <t>330-PN1-2UPSE</t>
  </si>
  <si>
    <t>ZAJĘCIATERENOWE</t>
  </si>
  <si>
    <t xml:space="preserve">330-PS1-3UZPU </t>
  </si>
  <si>
    <t>330-PS1-2UEPO</t>
  </si>
  <si>
    <t>330-PS1-1POG / 330-PS1-1POG#E</t>
  </si>
  <si>
    <t xml:space="preserve">330-PS1-2RAC / 330-PS1-2RAC#E </t>
  </si>
  <si>
    <t xml:space="preserve">330-PS1-1FIB </t>
  </si>
  <si>
    <t xml:space="preserve">330-PS1-2REPO / 330-PS1-2REPO#E </t>
  </si>
  <si>
    <t xml:space="preserve">330-PS1-3RZIF </t>
  </si>
  <si>
    <t xml:space="preserve">330-PS1-2UPPG </t>
  </si>
  <si>
    <t>330-PN1-1POG / 330-PN1-1POG#E</t>
  </si>
  <si>
    <t xml:space="preserve">330-PN1-2RAC </t>
  </si>
  <si>
    <t xml:space="preserve">330-PN1-2REPO </t>
  </si>
  <si>
    <t xml:space="preserve">330-PN1-3RZIF </t>
  </si>
  <si>
    <t xml:space="preserve">330-PN1-2UPPG </t>
  </si>
  <si>
    <t xml:space="preserve">330-PN1-3UZPU </t>
  </si>
  <si>
    <t>330-PN1-2UEPO</t>
  </si>
  <si>
    <t>330-PS1-1TEI / 330-PS1-1TEI#E</t>
  </si>
  <si>
    <r>
      <t xml:space="preserve">Technologie informacyjne / </t>
    </r>
    <r>
      <rPr>
        <i/>
        <sz val="10"/>
        <color theme="1"/>
        <rFont val="Times New Roman"/>
        <family val="1"/>
        <charset val="238"/>
      </rPr>
      <t xml:space="preserve">Information Technology </t>
    </r>
  </si>
  <si>
    <r>
      <t xml:space="preserve">Ekonomia / </t>
    </r>
    <r>
      <rPr>
        <i/>
        <sz val="10"/>
        <color theme="1"/>
        <rFont val="Times New Roman"/>
        <family val="1"/>
        <charset val="238"/>
      </rPr>
      <t>Economics</t>
    </r>
  </si>
  <si>
    <r>
      <t xml:space="preserve">Polityka gospodarcza /                </t>
    </r>
    <r>
      <rPr>
        <i/>
        <sz val="10"/>
        <color theme="1"/>
        <rFont val="Times New Roman"/>
        <family val="1"/>
        <charset val="238"/>
      </rPr>
      <t>Economic Policy</t>
    </r>
  </si>
  <si>
    <r>
      <t xml:space="preserve">Rachunkowość / </t>
    </r>
    <r>
      <rPr>
        <i/>
        <sz val="10"/>
        <color theme="1"/>
        <rFont val="Times New Roman"/>
        <family val="1"/>
        <charset val="238"/>
      </rPr>
      <t>Accounting</t>
    </r>
  </si>
  <si>
    <r>
      <t xml:space="preserve">Finanse publiczne / </t>
    </r>
    <r>
      <rPr>
        <i/>
        <sz val="10"/>
        <color theme="1"/>
        <rFont val="Times New Roman"/>
        <family val="1"/>
        <charset val="238"/>
      </rPr>
      <t>Public Finance</t>
    </r>
  </si>
  <si>
    <r>
      <t xml:space="preserve">Ocena projektów inwestycyjnych / </t>
    </r>
    <r>
      <rPr>
        <i/>
        <sz val="10"/>
        <color theme="1"/>
        <rFont val="Times New Roman"/>
        <family val="1"/>
        <charset val="238"/>
      </rPr>
      <t>Evaluation of Investment Projects</t>
    </r>
  </si>
  <si>
    <r>
      <t xml:space="preserve">Przedsiębiorczość / </t>
    </r>
    <r>
      <rPr>
        <i/>
        <sz val="10"/>
        <color theme="1"/>
        <rFont val="Times New Roman"/>
        <family val="1"/>
        <charset val="238"/>
      </rPr>
      <t>Entrepreneurship</t>
    </r>
  </si>
  <si>
    <r>
      <t xml:space="preserve">Finanse przedsiębiorstwa / </t>
    </r>
    <r>
      <rPr>
        <i/>
        <sz val="10"/>
        <color theme="1"/>
        <rFont val="Times New Roman"/>
        <family val="1"/>
        <charset val="238"/>
      </rPr>
      <t>Corporate Finance</t>
    </r>
  </si>
  <si>
    <r>
      <t xml:space="preserve">Polityka gospodarcza / </t>
    </r>
    <r>
      <rPr>
        <i/>
        <sz val="10"/>
        <color theme="1"/>
        <rFont val="Times New Roman"/>
        <family val="1"/>
        <charset val="238"/>
      </rPr>
      <t>Economic Policy</t>
    </r>
  </si>
  <si>
    <r>
      <t>Ocena projektów inwestycyjnych /</t>
    </r>
    <r>
      <rPr>
        <i/>
        <sz val="10"/>
        <color theme="1"/>
        <rFont val="Times New Roman"/>
        <family val="1"/>
        <charset val="238"/>
      </rPr>
      <t xml:space="preserve"> Evaluation of Investment Projects</t>
    </r>
  </si>
  <si>
    <t>Harmonogram realizacji programu studiów: kierunek ekonomiczno-prawny</t>
  </si>
  <si>
    <t>forma studiów: stacjonarne I stopnia</t>
  </si>
  <si>
    <t>forma studiów: niestacjonarne I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</si>
</sst>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1"/>
      <color theme="1"/>
      <name val="Calibri Light"/>
      <family val="2"/>
      <charset val="238"/>
      <scheme val="major"/>
    </font>
    <font>
      <b/>
      <sz val="11"/>
      <color theme="1"/>
      <name val="Times New Roman"/>
      <family val="1"/>
      <charset val="238"/>
    </font>
    <font>
      <sz val="11"/>
      <color theme="1"/>
      <name val="Calibri Light"/>
      <family val="2"/>
      <charset val="238"/>
      <scheme val="major"/>
    </font>
    <font>
      <i/>
      <sz val="11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7" fillId="0" borderId="0" xfId="0" applyFont="1"/>
    <xf numFmtId="165" fontId="4" fillId="4" borderId="47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" fillId="0" borderId="0" xfId="0" applyFont="1" applyAlignment="1">
      <alignment wrapText="1"/>
    </xf>
    <xf numFmtId="49" fontId="7" fillId="0" borderId="14" xfId="0" applyNumberFormat="1" applyFont="1" applyFill="1" applyBorder="1" applyAlignment="1" applyProtection="1">
      <alignment vertical="center" wrapText="1" shrinkToFit="1"/>
      <protection locked="0"/>
    </xf>
    <xf numFmtId="49" fontId="7" fillId="0" borderId="14" xfId="0" applyNumberFormat="1" applyFont="1" applyBorder="1" applyAlignment="1" applyProtection="1">
      <alignment vertical="center" wrapText="1" shrinkToFit="1"/>
      <protection locked="0"/>
    </xf>
    <xf numFmtId="49" fontId="7" fillId="3" borderId="14" xfId="0" applyNumberFormat="1" applyFont="1" applyFill="1" applyBorder="1" applyAlignment="1" applyProtection="1">
      <alignment vertical="center" wrapText="1" shrinkToFit="1"/>
      <protection locked="0"/>
    </xf>
    <xf numFmtId="49" fontId="7" fillId="0" borderId="14" xfId="0" applyNumberFormat="1" applyFont="1" applyFill="1" applyBorder="1" applyAlignment="1" applyProtection="1">
      <alignment vertical="center" shrinkToFit="1"/>
      <protection locked="0"/>
    </xf>
    <xf numFmtId="10" fontId="4" fillId="4" borderId="48" xfId="0" applyNumberFormat="1" applyFont="1" applyFill="1" applyBorder="1" applyAlignment="1" applyProtection="1">
      <alignment horizontal="center" vertical="center"/>
      <protection locked="0"/>
    </xf>
    <xf numFmtId="10" fontId="6" fillId="0" borderId="0" xfId="0" applyNumberFormat="1" applyFont="1"/>
    <xf numFmtId="0" fontId="7" fillId="3" borderId="0" xfId="0" applyFont="1" applyFill="1"/>
    <xf numFmtId="0" fontId="7" fillId="5" borderId="0" xfId="0" applyFont="1" applyFill="1"/>
    <xf numFmtId="0" fontId="6" fillId="3" borderId="0" xfId="0" applyFont="1" applyFill="1"/>
    <xf numFmtId="0" fontId="6" fillId="5" borderId="0" xfId="0" applyFont="1" applyFill="1"/>
    <xf numFmtId="0" fontId="5" fillId="5" borderId="0" xfId="0" applyFont="1" applyFill="1" applyAlignment="1"/>
    <xf numFmtId="0" fontId="7" fillId="0" borderId="13" xfId="0" applyFont="1" applyBorder="1" applyAlignment="1">
      <alignment vertical="center" wrapText="1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center" wrapText="1"/>
    </xf>
    <xf numFmtId="1" fontId="8" fillId="2" borderId="0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0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/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49" fontId="7" fillId="3" borderId="0" xfId="0" applyNumberFormat="1" applyFont="1" applyFill="1" applyAlignment="1">
      <alignment vertical="center"/>
    </xf>
    <xf numFmtId="49" fontId="7" fillId="3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49" fontId="7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center" vertical="center" textRotation="90" wrapText="1" shrinkToFit="1"/>
      <protection locked="0"/>
    </xf>
    <xf numFmtId="0" fontId="7" fillId="2" borderId="9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10" xfId="0" applyFont="1" applyBorder="1" applyAlignment="1" applyProtection="1">
      <alignment horizontal="center" vertical="center" textRotation="90" shrinkToFit="1"/>
      <protection locked="0"/>
    </xf>
    <xf numFmtId="0" fontId="7" fillId="0" borderId="11" xfId="0" applyFont="1" applyBorder="1" applyAlignment="1" applyProtection="1">
      <alignment horizontal="center" vertical="center" textRotation="90" shrinkToFit="1"/>
      <protection locked="0"/>
    </xf>
    <xf numFmtId="0" fontId="7" fillId="0" borderId="11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11" xfId="0" applyFont="1" applyFill="1" applyBorder="1" applyAlignment="1" applyProtection="1">
      <alignment horizontal="center" vertical="center" textRotation="90" wrapText="1"/>
      <protection locked="0"/>
    </xf>
    <xf numFmtId="0" fontId="7" fillId="0" borderId="11" xfId="0" applyFont="1" applyBorder="1" applyAlignment="1" applyProtection="1">
      <alignment horizontal="center" vertical="center" textRotation="90" wrapText="1" shrinkToFit="1"/>
      <protection locked="0"/>
    </xf>
    <xf numFmtId="0" fontId="7" fillId="0" borderId="12" xfId="0" applyFont="1" applyBorder="1" applyAlignment="1" applyProtection="1">
      <alignment horizontal="center" vertical="center" textRotation="90" shrinkToFit="1"/>
      <protection locked="0"/>
    </xf>
    <xf numFmtId="0" fontId="7" fillId="3" borderId="10" xfId="0" applyFont="1" applyFill="1" applyBorder="1" applyAlignment="1" applyProtection="1">
      <alignment horizontal="center" vertical="center" textRotation="90" shrinkToFit="1"/>
      <protection locked="0"/>
    </xf>
    <xf numFmtId="0" fontId="7" fillId="3" borderId="12" xfId="0" applyFont="1" applyFill="1" applyBorder="1" applyAlignment="1" applyProtection="1">
      <alignment horizontal="center" vertical="center" textRotation="90" shrinkToFit="1"/>
      <protection locked="0"/>
    </xf>
    <xf numFmtId="0" fontId="7" fillId="3" borderId="4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12" xfId="0" applyFont="1" applyBorder="1" applyAlignment="1" applyProtection="1">
      <alignment horizontal="center" vertical="center" textRotation="90" wrapText="1" shrinkToFi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1" fontId="7" fillId="0" borderId="16" xfId="0" applyNumberFormat="1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1" fontId="7" fillId="0" borderId="18" xfId="0" applyNumberFormat="1" applyFont="1" applyBorder="1" applyAlignment="1" applyProtection="1">
      <alignment horizontal="center" vertical="center"/>
      <protection locked="0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  <xf numFmtId="1" fontId="7" fillId="3" borderId="18" xfId="0" applyNumberFormat="1" applyFont="1" applyFill="1" applyBorder="1" applyAlignment="1" applyProtection="1">
      <alignment horizontal="center" vertical="center"/>
      <protection locked="0"/>
    </xf>
    <xf numFmtId="1" fontId="7" fillId="3" borderId="19" xfId="0" applyNumberFormat="1" applyFont="1" applyFill="1" applyBorder="1" applyAlignment="1" applyProtection="1">
      <alignment horizontal="center" vertical="center"/>
      <protection locked="0"/>
    </xf>
    <xf numFmtId="164" fontId="7" fillId="0" borderId="18" xfId="0" applyNumberFormat="1" applyFont="1" applyBorder="1" applyAlignment="1" applyProtection="1">
      <alignment horizontal="center" vertical="center"/>
      <protection locked="0"/>
    </xf>
    <xf numFmtId="49" fontId="7" fillId="3" borderId="20" xfId="0" applyNumberFormat="1" applyFont="1" applyFill="1" applyBorder="1" applyAlignment="1" applyProtection="1">
      <alignment vertical="center" wrapText="1" shrinkToFit="1"/>
      <protection locked="0"/>
    </xf>
    <xf numFmtId="49" fontId="7" fillId="0" borderId="20" xfId="0" applyNumberFormat="1" applyFont="1" applyBorder="1" applyAlignment="1" applyProtection="1">
      <alignment vertical="center" shrinkToFit="1"/>
      <protection locked="0"/>
    </xf>
    <xf numFmtId="1" fontId="7" fillId="0" borderId="20" xfId="0" applyNumberFormat="1" applyFont="1" applyBorder="1" applyAlignment="1" applyProtection="1">
      <alignment horizontal="center" vertical="center"/>
      <protection locked="0"/>
    </xf>
    <xf numFmtId="1" fontId="7" fillId="0" borderId="28" xfId="0" applyNumberFormat="1" applyFont="1" applyBorder="1" applyAlignment="1" applyProtection="1">
      <alignment horizontal="center" vertical="center"/>
      <protection locked="0"/>
    </xf>
    <xf numFmtId="1" fontId="7" fillId="0" borderId="29" xfId="0" applyNumberFormat="1" applyFont="1" applyBorder="1" applyAlignment="1" applyProtection="1">
      <alignment horizontal="center" vertical="center"/>
      <protection locked="0"/>
    </xf>
    <xf numFmtId="1" fontId="7" fillId="0" borderId="22" xfId="0" applyNumberFormat="1" applyFont="1" applyBorder="1" applyAlignment="1" applyProtection="1">
      <alignment horizontal="center" vertical="center"/>
      <protection locked="0"/>
    </xf>
    <xf numFmtId="1" fontId="7" fillId="0" borderId="21" xfId="0" applyNumberFormat="1" applyFont="1" applyBorder="1" applyAlignment="1" applyProtection="1">
      <alignment horizontal="center" vertical="center"/>
      <protection locked="0"/>
    </xf>
    <xf numFmtId="1" fontId="7" fillId="0" borderId="23" xfId="0" applyNumberFormat="1" applyFont="1" applyBorder="1" applyAlignment="1" applyProtection="1">
      <alignment horizontal="center" vertical="center"/>
      <protection locked="0"/>
    </xf>
    <xf numFmtId="1" fontId="7" fillId="0" borderId="45" xfId="0" applyNumberFormat="1" applyFont="1" applyBorder="1" applyAlignment="1" applyProtection="1">
      <alignment horizontal="center" vertical="center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1" fontId="7" fillId="3" borderId="45" xfId="0" applyNumberFormat="1" applyFont="1" applyFill="1" applyBorder="1" applyAlignment="1" applyProtection="1">
      <alignment horizontal="center" vertical="center"/>
      <protection locked="0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Fill="1" applyBorder="1" applyAlignment="1" applyProtection="1">
      <alignment vertical="center" wrapText="1" shrinkToFit="1"/>
      <protection locked="0"/>
    </xf>
    <xf numFmtId="49" fontId="7" fillId="3" borderId="20" xfId="0" applyNumberFormat="1" applyFont="1" applyFill="1" applyBorder="1" applyAlignment="1" applyProtection="1">
      <alignment vertical="center" shrinkToFit="1"/>
      <protection locked="0"/>
    </xf>
    <xf numFmtId="1" fontId="7" fillId="0" borderId="24" xfId="0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49" fontId="7" fillId="2" borderId="4" xfId="0" applyNumberFormat="1" applyFont="1" applyFill="1" applyBorder="1" applyAlignment="1" applyProtection="1">
      <alignment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center"/>
      <protection locked="0"/>
    </xf>
    <xf numFmtId="1" fontId="7" fillId="2" borderId="4" xfId="0" applyNumberFormat="1" applyFont="1" applyFill="1" applyBorder="1" applyAlignment="1" applyProtection="1">
      <alignment horizontal="center" vertical="center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1" fontId="7" fillId="2" borderId="11" xfId="0" applyNumberFormat="1" applyFont="1" applyFill="1" applyBorder="1" applyAlignment="1" applyProtection="1">
      <alignment horizontal="center" vertical="center"/>
      <protection locked="0"/>
    </xf>
    <xf numFmtId="1" fontId="7" fillId="2" borderId="12" xfId="0" applyNumberFormat="1" applyFont="1" applyFill="1" applyBorder="1" applyAlignment="1" applyProtection="1">
      <alignment horizontal="center" vertical="center"/>
      <protection locked="0"/>
    </xf>
    <xf numFmtId="1" fontId="7" fillId="2" borderId="25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25" xfId="0" applyNumberFormat="1" applyFont="1" applyFill="1" applyBorder="1" applyAlignment="1" applyProtection="1">
      <alignment horizontal="center" vertical="center"/>
      <protection locked="0"/>
    </xf>
    <xf numFmtId="164" fontId="7" fillId="2" borderId="25" xfId="0" applyNumberFormat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164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vertical="center" wrapText="1" shrinkToFit="1"/>
      <protection locked="0"/>
    </xf>
    <xf numFmtId="49" fontId="7" fillId="0" borderId="27" xfId="0" applyNumberFormat="1" applyFont="1" applyBorder="1" applyAlignment="1" applyProtection="1">
      <alignment vertical="center" wrapText="1" shrinkToFit="1"/>
      <protection locked="0"/>
    </xf>
    <xf numFmtId="1" fontId="7" fillId="0" borderId="27" xfId="0" applyNumberFormat="1" applyFont="1" applyBorder="1" applyAlignment="1" applyProtection="1">
      <alignment horizontal="center" vertical="center"/>
      <protection locked="0"/>
    </xf>
    <xf numFmtId="1" fontId="7" fillId="2" borderId="27" xfId="0" applyNumberFormat="1" applyFont="1" applyFill="1" applyBorder="1" applyAlignment="1" applyProtection="1">
      <alignment horizontal="center" vertical="center"/>
      <protection locked="0"/>
    </xf>
    <xf numFmtId="1" fontId="7" fillId="0" borderId="30" xfId="0" applyNumberFormat="1" applyFont="1" applyBorder="1" applyAlignment="1" applyProtection="1">
      <alignment horizontal="center" vertical="center"/>
      <protection locked="0"/>
    </xf>
    <xf numFmtId="1" fontId="7" fillId="3" borderId="28" xfId="0" applyNumberFormat="1" applyFont="1" applyFill="1" applyBorder="1" applyAlignment="1" applyProtection="1">
      <alignment horizontal="center" vertical="center"/>
      <protection locked="0"/>
    </xf>
    <xf numFmtId="1" fontId="7" fillId="3" borderId="30" xfId="0" applyNumberFormat="1" applyFont="1" applyFill="1" applyBorder="1" applyAlignment="1" applyProtection="1">
      <alignment horizontal="center" vertical="center"/>
      <protection locked="0"/>
    </xf>
    <xf numFmtId="1" fontId="7" fillId="3" borderId="17" xfId="0" applyNumberFormat="1" applyFont="1" applyFill="1" applyBorder="1" applyAlignment="1" applyProtection="1">
      <alignment horizontal="center" vertical="center"/>
      <protection locked="0"/>
    </xf>
    <xf numFmtId="164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vertical="center" wrapText="1" shrinkToFit="1"/>
      <protection locked="0"/>
    </xf>
    <xf numFmtId="0" fontId="9" fillId="0" borderId="0" xfId="0" applyFont="1" applyFill="1" applyAlignment="1">
      <alignment vertical="center" wrapText="1"/>
    </xf>
    <xf numFmtId="1" fontId="7" fillId="0" borderId="14" xfId="0" quotePrefix="1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Fill="1" applyBorder="1" applyAlignment="1" applyProtection="1">
      <alignment vertical="center" wrapText="1" shrinkToFit="1"/>
      <protection locked="0"/>
    </xf>
    <xf numFmtId="49" fontId="7" fillId="0" borderId="32" xfId="0" applyNumberFormat="1" applyFont="1" applyFill="1" applyBorder="1" applyAlignment="1" applyProtection="1">
      <alignment vertical="center" wrapText="1" shrinkToFit="1"/>
      <protection locked="0"/>
    </xf>
    <xf numFmtId="1" fontId="7" fillId="0" borderId="32" xfId="0" applyNumberFormat="1" applyFont="1" applyBorder="1" applyAlignment="1" applyProtection="1">
      <alignment horizontal="center" vertical="center"/>
      <protection locked="0"/>
    </xf>
    <xf numFmtId="1" fontId="7" fillId="0" borderId="34" xfId="0" applyNumberFormat="1" applyFont="1" applyBorder="1" applyAlignment="1" applyProtection="1">
      <alignment horizontal="center" vertical="center"/>
      <protection locked="0"/>
    </xf>
    <xf numFmtId="1" fontId="7" fillId="0" borderId="35" xfId="0" applyNumberFormat="1" applyFont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vertical="center"/>
      <protection locked="0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1" fontId="7" fillId="2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vertical="center"/>
      <protection locked="0"/>
    </xf>
    <xf numFmtId="49" fontId="7" fillId="0" borderId="17" xfId="0" applyNumberFormat="1" applyFont="1" applyBorder="1" applyAlignment="1" applyProtection="1">
      <alignment vertical="center" shrinkToFit="1"/>
      <protection locked="0"/>
    </xf>
    <xf numFmtId="49" fontId="7" fillId="0" borderId="13" xfId="0" applyNumberFormat="1" applyFont="1" applyBorder="1" applyAlignment="1" applyProtection="1">
      <alignment vertical="center" wrapText="1" shrinkToFit="1"/>
      <protection locked="0"/>
    </xf>
    <xf numFmtId="1" fontId="7" fillId="3" borderId="13" xfId="0" applyNumberFormat="1" applyFont="1" applyFill="1" applyBorder="1" applyAlignment="1" applyProtection="1">
      <alignment horizontal="center" vertical="center"/>
      <protection locked="0"/>
    </xf>
    <xf numFmtId="1" fontId="7" fillId="0" borderId="36" xfId="0" applyNumberFormat="1" applyFont="1" applyBorder="1" applyAlignment="1" applyProtection="1">
      <alignment horizontal="center" vertical="center"/>
      <protection locked="0"/>
    </xf>
    <xf numFmtId="1" fontId="7" fillId="0" borderId="37" xfId="0" applyNumberFormat="1" applyFont="1" applyBorder="1" applyAlignment="1" applyProtection="1">
      <alignment horizontal="center" vertical="center"/>
      <protection locked="0"/>
    </xf>
    <xf numFmtId="1" fontId="7" fillId="0" borderId="38" xfId="0" applyNumberFormat="1" applyFont="1" applyBorder="1" applyAlignment="1" applyProtection="1">
      <alignment horizontal="center" vertical="center"/>
      <protection locked="0"/>
    </xf>
    <xf numFmtId="1" fontId="7" fillId="0" borderId="30" xfId="0" quotePrefix="1" applyNumberFormat="1" applyFont="1" applyBorder="1" applyAlignment="1" applyProtection="1">
      <alignment horizontal="center" vertical="center"/>
      <protection locked="0"/>
    </xf>
    <xf numFmtId="1" fontId="7" fillId="0" borderId="39" xfId="0" applyNumberFormat="1" applyFont="1" applyBorder="1" applyAlignment="1" applyProtection="1">
      <alignment horizontal="center" vertical="center"/>
      <protection locked="0"/>
    </xf>
    <xf numFmtId="164" fontId="7" fillId="0" borderId="30" xfId="0" applyNumberFormat="1" applyFont="1" applyFill="1" applyBorder="1" applyAlignment="1" applyProtection="1">
      <alignment horizontal="center" vertical="center"/>
      <protection locked="0"/>
    </xf>
    <xf numFmtId="49" fontId="7" fillId="0" borderId="19" xfId="0" applyNumberFormat="1" applyFont="1" applyBorder="1" applyAlignment="1" applyProtection="1">
      <alignment vertical="center" shrinkToFit="1"/>
      <protection locked="0"/>
    </xf>
    <xf numFmtId="1" fontId="7" fillId="0" borderId="40" xfId="0" applyNumberFormat="1" applyFont="1" applyBorder="1" applyAlignment="1" applyProtection="1">
      <alignment horizontal="center" vertical="center"/>
      <protection locked="0"/>
    </xf>
    <xf numFmtId="1" fontId="7" fillId="0" borderId="31" xfId="0" applyNumberFormat="1" applyFont="1" applyBorder="1" applyAlignment="1" applyProtection="1">
      <alignment horizontal="center" vertical="center"/>
      <protection locked="0"/>
    </xf>
    <xf numFmtId="49" fontId="7" fillId="3" borderId="19" xfId="0" applyNumberFormat="1" applyFont="1" applyFill="1" applyBorder="1" applyAlignment="1" applyProtection="1">
      <alignment vertical="center" shrinkToFit="1"/>
      <protection locked="0"/>
    </xf>
    <xf numFmtId="1" fontId="7" fillId="3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6" xfId="0" applyNumberFormat="1" applyFont="1" applyFill="1" applyBorder="1" applyAlignment="1" applyProtection="1">
      <alignment horizontal="center" vertical="center"/>
      <protection locked="0"/>
    </xf>
    <xf numFmtId="1" fontId="7" fillId="3" borderId="40" xfId="0" applyNumberFormat="1" applyFont="1" applyFill="1" applyBorder="1" applyAlignment="1" applyProtection="1">
      <alignment horizontal="center" vertical="center"/>
      <protection locked="0"/>
    </xf>
    <xf numFmtId="1" fontId="7" fillId="3" borderId="31" xfId="0" applyNumberFormat="1" applyFont="1" applyFill="1" applyBorder="1" applyAlignment="1" applyProtection="1">
      <alignment horizontal="center" vertical="center"/>
      <protection locked="0"/>
    </xf>
    <xf numFmtId="164" fontId="7" fillId="3" borderId="18" xfId="0" applyNumberFormat="1" applyFont="1" applyFill="1" applyBorder="1" applyAlignment="1" applyProtection="1">
      <alignment horizontal="center" vertical="center"/>
      <protection locked="0"/>
    </xf>
    <xf numFmtId="49" fontId="7" fillId="0" borderId="19" xfId="0" applyNumberFormat="1" applyFont="1" applyFill="1" applyBorder="1" applyAlignment="1" applyProtection="1">
      <alignment vertical="center" shrinkToFit="1"/>
      <protection locked="0"/>
    </xf>
    <xf numFmtId="1" fontId="7" fillId="3" borderId="18" xfId="0" quotePrefix="1" applyNumberFormat="1" applyFont="1" applyFill="1" applyBorder="1" applyAlignment="1" applyProtection="1">
      <alignment horizontal="center" vertical="center"/>
      <protection locked="0"/>
    </xf>
    <xf numFmtId="49" fontId="7" fillId="0" borderId="19" xfId="0" applyNumberFormat="1" applyFont="1" applyFill="1" applyBorder="1" applyAlignment="1" applyProtection="1">
      <alignment vertical="center" wrapText="1" shrinkToFit="1"/>
      <protection locked="0"/>
    </xf>
    <xf numFmtId="49" fontId="7" fillId="3" borderId="19" xfId="0" applyNumberFormat="1" applyFont="1" applyFill="1" applyBorder="1" applyAlignment="1" applyProtection="1">
      <alignment vertical="center" wrapText="1" shrinkToFit="1"/>
      <protection locked="0"/>
    </xf>
    <xf numFmtId="164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vertical="center" shrinkToFit="1"/>
      <protection locked="0"/>
    </xf>
    <xf numFmtId="1" fontId="7" fillId="0" borderId="15" xfId="0" applyNumberFormat="1" applyFont="1" applyFill="1" applyBorder="1" applyAlignment="1" applyProtection="1">
      <alignment horizontal="center" vertical="center"/>
      <protection locked="0"/>
    </xf>
    <xf numFmtId="1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8" xfId="0" quotePrefix="1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49" fontId="7" fillId="0" borderId="14" xfId="0" applyNumberFormat="1" applyFont="1" applyFill="1" applyBorder="1" applyAlignment="1" applyProtection="1">
      <alignment vertical="center"/>
      <protection locked="0"/>
    </xf>
    <xf numFmtId="49" fontId="12" fillId="0" borderId="14" xfId="0" applyNumberFormat="1" applyFont="1" applyFill="1" applyBorder="1" applyAlignment="1" applyProtection="1">
      <alignment vertical="center" wrapText="1" shrinkToFit="1"/>
      <protection locked="0"/>
    </xf>
    <xf numFmtId="1" fontId="7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28" xfId="0" applyNumberFormat="1" applyFont="1" applyFill="1" applyBorder="1" applyAlignment="1" applyProtection="1">
      <alignment horizontal="center" vertical="center"/>
      <protection locked="0"/>
    </xf>
    <xf numFmtId="1" fontId="7" fillId="0" borderId="29" xfId="0" applyNumberFormat="1" applyFont="1" applyFill="1" applyBorder="1" applyAlignment="1" applyProtection="1">
      <alignment horizontal="center" vertical="center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quotePrefix="1" applyFont="1" applyFill="1" applyBorder="1" applyAlignment="1" applyProtection="1">
      <alignment horizontal="center" vertical="center"/>
      <protection locked="0"/>
    </xf>
    <xf numFmtId="164" fontId="7" fillId="0" borderId="18" xfId="0" applyNumberFormat="1" applyFont="1" applyFill="1" applyBorder="1" applyAlignment="1" applyProtection="1">
      <alignment horizontal="center" vertical="center"/>
      <protection locked="0"/>
    </xf>
    <xf numFmtId="164" fontId="7" fillId="0" borderId="23" xfId="0" applyNumberFormat="1" applyFon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Fill="1" applyBorder="1" applyAlignment="1" applyProtection="1">
      <alignment vertical="center" wrapText="1" shrinkToFit="1"/>
      <protection locked="0"/>
    </xf>
    <xf numFmtId="1" fontId="7" fillId="3" borderId="9" xfId="0" applyNumberFormat="1" applyFont="1" applyFill="1" applyBorder="1" applyAlignment="1" applyProtection="1">
      <alignment horizontal="center" vertical="center"/>
      <protection locked="0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18" xfId="0" quotePrefix="1" applyNumberFormat="1" applyFont="1" applyFill="1" applyBorder="1" applyAlignment="1" applyProtection="1">
      <alignment horizontal="center" vertical="center"/>
      <protection locked="0"/>
    </xf>
    <xf numFmtId="1" fontId="7" fillId="0" borderId="30" xfId="0" applyNumberFormat="1" applyFont="1" applyFill="1" applyBorder="1" applyAlignment="1" applyProtection="1">
      <alignment horizontal="center" vertical="center"/>
      <protection locked="0"/>
    </xf>
    <xf numFmtId="164" fontId="7" fillId="0" borderId="25" xfId="0" applyNumberFormat="1" applyFont="1" applyFill="1" applyBorder="1" applyAlignment="1" applyProtection="1">
      <alignment horizontal="center" vertical="center"/>
      <protection locked="0"/>
    </xf>
    <xf numFmtId="49" fontId="7" fillId="0" borderId="41" xfId="0" applyNumberFormat="1" applyFont="1" applyBorder="1" applyAlignment="1" applyProtection="1">
      <alignment vertical="center" shrinkToFit="1"/>
      <protection locked="0"/>
    </xf>
    <xf numFmtId="0" fontId="7" fillId="0" borderId="42" xfId="0" applyFont="1" applyBorder="1" applyAlignment="1">
      <alignment vertical="center" shrinkToFit="1"/>
    </xf>
    <xf numFmtId="0" fontId="7" fillId="0" borderId="43" xfId="0" quotePrefix="1" applyFont="1" applyBorder="1" applyAlignment="1">
      <alignment vertical="center" shrinkToFit="1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49" fontId="7" fillId="4" borderId="9" xfId="0" applyNumberFormat="1" applyFont="1" applyFill="1" applyBorder="1" applyAlignment="1" applyProtection="1">
      <alignment vertical="center"/>
      <protection locked="0"/>
    </xf>
    <xf numFmtId="1" fontId="7" fillId="4" borderId="9" xfId="0" applyNumberFormat="1" applyFont="1" applyFill="1" applyBorder="1" applyAlignment="1" applyProtection="1">
      <alignment horizontal="center" vertical="center"/>
      <protection locked="0"/>
    </xf>
    <xf numFmtId="1" fontId="10" fillId="4" borderId="9" xfId="0" applyNumberFormat="1" applyFont="1" applyFill="1" applyBorder="1" applyAlignment="1" applyProtection="1">
      <alignment horizontal="center" vertical="center"/>
      <protection locked="0"/>
    </xf>
    <xf numFmtId="1" fontId="7" fillId="6" borderId="9" xfId="0" applyNumberFormat="1" applyFont="1" applyFill="1" applyBorder="1" applyAlignment="1" applyProtection="1">
      <alignment horizontal="center" vertical="center"/>
      <protection locked="0"/>
    </xf>
    <xf numFmtId="1" fontId="10" fillId="6" borderId="9" xfId="0" applyNumberFormat="1" applyFont="1" applyFill="1" applyBorder="1" applyAlignment="1" applyProtection="1">
      <alignment horizontal="center" vertical="center"/>
      <protection locked="0"/>
    </xf>
    <xf numFmtId="164" fontId="7" fillId="4" borderId="9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0" fontId="1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 vertical="center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9" fontId="6" fillId="3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vertical="center" wrapText="1" shrinkToFit="1"/>
      <protection locked="0"/>
    </xf>
    <xf numFmtId="49" fontId="7" fillId="2" borderId="4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49" fontId="9" fillId="0" borderId="14" xfId="0" applyNumberFormat="1" applyFont="1" applyBorder="1" applyAlignment="1" applyProtection="1">
      <alignment vertical="center" wrapText="1" shrinkToFit="1"/>
      <protection locked="0"/>
    </xf>
    <xf numFmtId="49" fontId="7" fillId="0" borderId="33" xfId="0" applyNumberFormat="1" applyFont="1" applyBorder="1" applyAlignment="1" applyProtection="1">
      <alignment vertical="center" wrapText="1" shrinkToFit="1"/>
      <protection locked="0"/>
    </xf>
    <xf numFmtId="49" fontId="7" fillId="0" borderId="32" xfId="0" applyNumberFormat="1" applyFont="1" applyBorder="1" applyAlignment="1" applyProtection="1">
      <alignment vertical="center" wrapText="1" shrinkToFit="1"/>
      <protection locked="0"/>
    </xf>
    <xf numFmtId="49" fontId="7" fillId="2" borderId="7" xfId="0" applyNumberFormat="1" applyFont="1" applyFill="1" applyBorder="1" applyAlignment="1" applyProtection="1">
      <alignment vertical="center" wrapText="1"/>
      <protection locked="0"/>
    </xf>
    <xf numFmtId="49" fontId="7" fillId="0" borderId="17" xfId="0" applyNumberFormat="1" applyFont="1" applyBorder="1" applyAlignment="1" applyProtection="1">
      <alignment vertical="center" wrapText="1" shrinkToFit="1"/>
      <protection locked="0"/>
    </xf>
    <xf numFmtId="49" fontId="7" fillId="0" borderId="19" xfId="0" applyNumberFormat="1" applyFont="1" applyBorder="1" applyAlignment="1" applyProtection="1">
      <alignment vertical="center" wrapText="1" shrinkToFit="1"/>
      <protection locked="0"/>
    </xf>
    <xf numFmtId="0" fontId="7" fillId="0" borderId="42" xfId="0" applyFont="1" applyBorder="1" applyAlignment="1">
      <alignment vertical="center" wrapText="1" shrinkToFit="1"/>
    </xf>
    <xf numFmtId="0" fontId="7" fillId="0" borderId="43" xfId="0" quotePrefix="1" applyFont="1" applyBorder="1" applyAlignment="1">
      <alignment vertical="center" wrapText="1" shrinkToFit="1"/>
    </xf>
    <xf numFmtId="49" fontId="7" fillId="4" borderId="9" xfId="0" applyNumberFormat="1" applyFont="1" applyFill="1" applyBorder="1" applyAlignment="1" applyProtection="1">
      <alignment vertical="center" wrapText="1"/>
      <protection locked="0"/>
    </xf>
    <xf numFmtId="1" fontId="13" fillId="4" borderId="9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7" fillId="4" borderId="5" xfId="0" applyFont="1" applyFill="1" applyBorder="1" applyAlignment="1" applyProtection="1">
      <alignment vertical="center"/>
      <protection locked="0"/>
    </xf>
    <xf numFmtId="0" fontId="7" fillId="5" borderId="4" xfId="0" applyFont="1" applyFill="1" applyBorder="1" applyAlignment="1" applyProtection="1">
      <alignment vertical="center" shrinkToFit="1"/>
      <protection locked="0"/>
    </xf>
    <xf numFmtId="0" fontId="7" fillId="5" borderId="4" xfId="0" applyFont="1" applyFill="1" applyBorder="1" applyAlignment="1">
      <alignment vertical="center" shrinkToFit="1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Procentowy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0"/>
  <sheetViews>
    <sheetView tabSelected="1" topLeftCell="A7" zoomScale="93" zoomScaleNormal="93" workbookViewId="0">
      <pane xSplit="1" ySplit="3" topLeftCell="B37" activePane="bottomRight" state="frozen"/>
      <selection activeCell="A7" sqref="A7"/>
      <selection pane="topRight" activeCell="B7" sqref="B7"/>
      <selection pane="bottomLeft" activeCell="A10" sqref="A10"/>
      <selection pane="bottomRight" activeCell="L13" sqref="L13"/>
    </sheetView>
  </sheetViews>
  <sheetFormatPr defaultRowHeight="15" x14ac:dyDescent="0.25"/>
  <cols>
    <col min="1" max="1" width="4.140625" style="5" customWidth="1"/>
    <col min="2" max="2" width="31.28515625" style="5" customWidth="1"/>
    <col min="3" max="3" width="14.85546875" style="5" customWidth="1"/>
    <col min="4" max="4" width="4" style="5" bestFit="1" customWidth="1"/>
    <col min="5" max="5" width="4.140625" style="5" customWidth="1"/>
    <col min="6" max="6" width="3.7109375" style="5" customWidth="1"/>
    <col min="7" max="19" width="4.42578125" style="5" customWidth="1"/>
    <col min="20" max="24" width="4.42578125" style="15" customWidth="1"/>
    <col min="25" max="29" width="4.42578125" style="5" customWidth="1"/>
    <col min="30" max="30" width="6.140625" style="5" customWidth="1"/>
    <col min="31" max="31" width="8.85546875" style="5" customWidth="1"/>
    <col min="32" max="32" width="5.28515625" style="5" customWidth="1"/>
    <col min="33" max="33" width="11.28515625" style="5" customWidth="1"/>
    <col min="34" max="34" width="6.28515625" style="5" customWidth="1"/>
    <col min="35" max="35" width="9.140625" style="5"/>
  </cols>
  <sheetData>
    <row r="1" spans="1:35" x14ac:dyDescent="0.25">
      <c r="A1" s="264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7"/>
      <c r="R1" s="27"/>
      <c r="S1" s="27"/>
      <c r="T1" s="28"/>
      <c r="U1" s="28"/>
      <c r="V1" s="28"/>
      <c r="W1" s="28"/>
      <c r="X1" s="28"/>
      <c r="Y1" s="27"/>
      <c r="Z1" s="27"/>
      <c r="AA1" s="27"/>
      <c r="AB1" s="27"/>
      <c r="AC1" s="27"/>
      <c r="AD1" s="29"/>
      <c r="AE1" s="29"/>
      <c r="AF1" s="29"/>
      <c r="AG1" s="29"/>
      <c r="AH1" s="29"/>
    </row>
    <row r="2" spans="1:35" x14ac:dyDescent="0.25">
      <c r="A2" s="30" t="s">
        <v>63</v>
      </c>
      <c r="B2" s="31"/>
      <c r="C2" s="31"/>
      <c r="D2" s="3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0"/>
      <c r="R2" s="30"/>
      <c r="S2" s="30"/>
      <c r="T2" s="33"/>
      <c r="U2" s="33"/>
      <c r="V2" s="34"/>
      <c r="W2" s="34"/>
      <c r="X2" s="34"/>
      <c r="Y2" s="35"/>
      <c r="Z2" s="35"/>
      <c r="AA2" s="36"/>
      <c r="AB2" s="36"/>
      <c r="AC2" s="36"/>
    </row>
    <row r="3" spans="1:35" x14ac:dyDescent="0.25">
      <c r="A3" s="37" t="s">
        <v>144</v>
      </c>
      <c r="B3" s="38"/>
      <c r="C3" s="36"/>
      <c r="D3" s="36"/>
      <c r="E3" s="30" t="s">
        <v>64</v>
      </c>
      <c r="F3" s="30"/>
      <c r="G3" s="30"/>
      <c r="H3" s="32"/>
      <c r="I3" s="31"/>
      <c r="J3" s="31"/>
      <c r="K3" s="30" t="s">
        <v>65</v>
      </c>
      <c r="L3" s="31"/>
      <c r="M3" s="31"/>
      <c r="N3" s="31"/>
      <c r="O3" s="31"/>
      <c r="P3" s="31"/>
      <c r="Q3" s="31"/>
      <c r="R3" s="31"/>
      <c r="S3" s="31"/>
      <c r="T3" s="39"/>
      <c r="U3" s="39"/>
      <c r="V3" s="40"/>
      <c r="W3" s="40"/>
      <c r="X3" s="40"/>
      <c r="Y3" s="41"/>
      <c r="Z3" s="41"/>
      <c r="AA3" s="41"/>
      <c r="AB3" s="41"/>
      <c r="AC3" s="41"/>
    </row>
    <row r="4" spans="1:35" x14ac:dyDescent="0.25">
      <c r="A4" s="37" t="s">
        <v>145</v>
      </c>
      <c r="B4" s="38"/>
      <c r="C4" s="36"/>
      <c r="D4" s="36"/>
      <c r="E4" s="42" t="s">
        <v>67</v>
      </c>
      <c r="F4" s="43"/>
      <c r="G4" s="32"/>
      <c r="H4" s="36"/>
      <c r="I4" s="36"/>
      <c r="J4" s="36"/>
      <c r="K4" s="36" t="s">
        <v>68</v>
      </c>
      <c r="L4" s="44"/>
      <c r="M4" s="44"/>
      <c r="N4" s="44"/>
      <c r="O4" s="44"/>
      <c r="P4" s="44"/>
      <c r="Q4" s="45"/>
      <c r="R4" s="45"/>
      <c r="S4" s="45"/>
      <c r="T4" s="46"/>
      <c r="U4" s="46"/>
      <c r="V4" s="46"/>
      <c r="W4" s="46"/>
      <c r="X4" s="46"/>
      <c r="Y4" s="32"/>
      <c r="Z4" s="32"/>
      <c r="AA4" s="32"/>
      <c r="AB4" s="32"/>
      <c r="AC4" s="32"/>
      <c r="AD4" s="32"/>
      <c r="AE4" s="32"/>
      <c r="AF4" s="32"/>
      <c r="AG4" s="32"/>
    </row>
    <row r="5" spans="1:35" x14ac:dyDescent="0.25">
      <c r="A5" s="37"/>
      <c r="B5" s="38"/>
      <c r="C5" s="36"/>
      <c r="D5" s="36"/>
      <c r="E5" s="265" t="s">
        <v>66</v>
      </c>
      <c r="F5" s="265"/>
      <c r="G5" s="265"/>
      <c r="H5" s="265"/>
      <c r="I5" s="265"/>
      <c r="J5" s="265"/>
      <c r="K5" s="266" t="s">
        <v>146</v>
      </c>
      <c r="L5" s="266"/>
      <c r="M5" s="266"/>
      <c r="N5" s="266"/>
      <c r="O5" s="266"/>
      <c r="P5" s="266"/>
      <c r="Q5" s="45"/>
      <c r="R5" s="45"/>
      <c r="S5" s="45"/>
      <c r="T5" s="47"/>
      <c r="U5" s="47"/>
      <c r="V5" s="48"/>
      <c r="W5" s="49"/>
      <c r="X5" s="49"/>
      <c r="Y5" s="36"/>
      <c r="Z5" s="36"/>
      <c r="AA5" s="36"/>
    </row>
    <row r="6" spans="1:35" ht="15.75" thickBot="1" x14ac:dyDescent="0.3">
      <c r="A6" s="50"/>
      <c r="B6" s="50"/>
      <c r="C6" s="32"/>
      <c r="D6" s="32"/>
      <c r="Q6" s="41"/>
      <c r="R6" s="41"/>
      <c r="S6" s="41"/>
      <c r="T6" s="40"/>
      <c r="U6" s="40"/>
      <c r="V6" s="40"/>
      <c r="W6" s="46"/>
      <c r="X6" s="46"/>
      <c r="Y6" s="32"/>
      <c r="Z6" s="32"/>
      <c r="AA6" s="32"/>
      <c r="AB6" s="32"/>
      <c r="AC6" s="32"/>
      <c r="AD6" s="51"/>
      <c r="AE6" s="51"/>
      <c r="AF6" s="51"/>
      <c r="AG6" s="51"/>
      <c r="AH6" s="51"/>
    </row>
    <row r="7" spans="1:35" ht="27" customHeight="1" thickTop="1" thickBot="1" x14ac:dyDescent="0.3">
      <c r="A7" s="52"/>
      <c r="B7" s="283" t="s">
        <v>301</v>
      </c>
      <c r="C7" s="283"/>
      <c r="D7" s="283"/>
      <c r="E7" s="283"/>
      <c r="F7" s="284"/>
      <c r="G7" s="267" t="s">
        <v>3</v>
      </c>
      <c r="H7" s="268"/>
      <c r="I7" s="268"/>
      <c r="J7" s="268"/>
      <c r="K7" s="268"/>
      <c r="L7" s="268"/>
      <c r="M7" s="268"/>
      <c r="N7" s="269"/>
      <c r="O7" s="278" t="s">
        <v>0</v>
      </c>
      <c r="P7" s="279"/>
      <c r="Q7" s="279"/>
      <c r="R7" s="279"/>
      <c r="S7" s="280"/>
      <c r="T7" s="277" t="s">
        <v>1</v>
      </c>
      <c r="U7" s="275"/>
      <c r="V7" s="275"/>
      <c r="W7" s="275"/>
      <c r="X7" s="276"/>
      <c r="Y7" s="281" t="s">
        <v>2</v>
      </c>
      <c r="Z7" s="282"/>
      <c r="AA7" s="282"/>
      <c r="AB7" s="282"/>
      <c r="AC7" s="280"/>
      <c r="AD7" s="267" t="s">
        <v>142</v>
      </c>
      <c r="AE7" s="268"/>
      <c r="AF7" s="268"/>
      <c r="AG7" s="268"/>
      <c r="AH7" s="269"/>
    </row>
    <row r="8" spans="1:35" ht="12.75" customHeight="1" thickTop="1" thickBot="1" x14ac:dyDescent="0.3">
      <c r="A8" s="50"/>
      <c r="B8" s="30" t="s">
        <v>302</v>
      </c>
      <c r="C8" s="257" t="s">
        <v>146</v>
      </c>
      <c r="D8" s="50"/>
      <c r="E8" s="50"/>
      <c r="F8" s="50"/>
      <c r="G8" s="270"/>
      <c r="H8" s="271"/>
      <c r="I8" s="271"/>
      <c r="J8" s="271"/>
      <c r="K8" s="271"/>
      <c r="L8" s="271"/>
      <c r="M8" s="271"/>
      <c r="N8" s="272"/>
      <c r="O8" s="273" t="s">
        <v>4</v>
      </c>
      <c r="P8" s="274"/>
      <c r="Q8" s="273" t="s">
        <v>5</v>
      </c>
      <c r="R8" s="274"/>
      <c r="S8" s="53"/>
      <c r="T8" s="275" t="s">
        <v>6</v>
      </c>
      <c r="U8" s="276"/>
      <c r="V8" s="277" t="s">
        <v>7</v>
      </c>
      <c r="W8" s="275"/>
      <c r="X8" s="54"/>
      <c r="Y8" s="273" t="s">
        <v>8</v>
      </c>
      <c r="Z8" s="274"/>
      <c r="AA8" s="273" t="s">
        <v>9</v>
      </c>
      <c r="AB8" s="274"/>
      <c r="AC8" s="53"/>
      <c r="AD8" s="270"/>
      <c r="AE8" s="271"/>
      <c r="AF8" s="271"/>
      <c r="AG8" s="271"/>
      <c r="AH8" s="272"/>
    </row>
    <row r="9" spans="1:35" ht="201.75" customHeight="1" thickTop="1" thickBot="1" x14ac:dyDescent="0.3">
      <c r="A9" s="55" t="s">
        <v>10</v>
      </c>
      <c r="B9" s="56" t="s">
        <v>134</v>
      </c>
      <c r="C9" s="57" t="s">
        <v>135</v>
      </c>
      <c r="D9" s="58" t="s">
        <v>11</v>
      </c>
      <c r="E9" s="58" t="s">
        <v>136</v>
      </c>
      <c r="F9" s="58" t="s">
        <v>137</v>
      </c>
      <c r="G9" s="59" t="s">
        <v>12</v>
      </c>
      <c r="H9" s="60" t="s">
        <v>13</v>
      </c>
      <c r="I9" s="61" t="s">
        <v>59</v>
      </c>
      <c r="J9" s="61" t="s">
        <v>60</v>
      </c>
      <c r="K9" s="61" t="s">
        <v>61</v>
      </c>
      <c r="L9" s="62" t="s">
        <v>62</v>
      </c>
      <c r="M9" s="63" t="s">
        <v>254</v>
      </c>
      <c r="N9" s="64" t="s">
        <v>255</v>
      </c>
      <c r="O9" s="60" t="s">
        <v>13</v>
      </c>
      <c r="P9" s="65" t="s">
        <v>14</v>
      </c>
      <c r="Q9" s="60" t="s">
        <v>13</v>
      </c>
      <c r="R9" s="65" t="s">
        <v>14</v>
      </c>
      <c r="S9" s="58" t="s">
        <v>251</v>
      </c>
      <c r="T9" s="66" t="s">
        <v>13</v>
      </c>
      <c r="U9" s="67" t="s">
        <v>14</v>
      </c>
      <c r="V9" s="66" t="s">
        <v>13</v>
      </c>
      <c r="W9" s="67" t="s">
        <v>14</v>
      </c>
      <c r="X9" s="68" t="s">
        <v>251</v>
      </c>
      <c r="Y9" s="60" t="s">
        <v>13</v>
      </c>
      <c r="Z9" s="65" t="s">
        <v>14</v>
      </c>
      <c r="AA9" s="60" t="s">
        <v>13</v>
      </c>
      <c r="AB9" s="65" t="s">
        <v>14</v>
      </c>
      <c r="AC9" s="65" t="s">
        <v>251</v>
      </c>
      <c r="AD9" s="65" t="s">
        <v>138</v>
      </c>
      <c r="AE9" s="69" t="s">
        <v>139</v>
      </c>
      <c r="AF9" s="69" t="s">
        <v>140</v>
      </c>
      <c r="AG9" s="69" t="s">
        <v>141</v>
      </c>
      <c r="AH9" s="69" t="s">
        <v>143</v>
      </c>
    </row>
    <row r="10" spans="1:35" ht="16.5" thickTop="1" thickBot="1" x14ac:dyDescent="0.3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  <c r="R10" s="53">
        <v>18</v>
      </c>
      <c r="S10" s="53">
        <v>19</v>
      </c>
      <c r="T10" s="54">
        <v>20</v>
      </c>
      <c r="U10" s="54">
        <v>21</v>
      </c>
      <c r="V10" s="54">
        <v>22</v>
      </c>
      <c r="W10" s="54">
        <v>23</v>
      </c>
      <c r="X10" s="54">
        <v>24</v>
      </c>
      <c r="Y10" s="53">
        <v>25</v>
      </c>
      <c r="Z10" s="53">
        <v>26</v>
      </c>
      <c r="AA10" s="53">
        <v>27</v>
      </c>
      <c r="AB10" s="53">
        <v>28</v>
      </c>
      <c r="AC10" s="53">
        <v>29</v>
      </c>
      <c r="AD10" s="53">
        <v>30</v>
      </c>
      <c r="AE10" s="53">
        <v>31</v>
      </c>
      <c r="AF10" s="53">
        <v>32</v>
      </c>
      <c r="AG10" s="53">
        <v>33</v>
      </c>
      <c r="AH10" s="53">
        <v>34</v>
      </c>
    </row>
    <row r="11" spans="1:35" s="25" customFormat="1" ht="16.5" thickTop="1" thickBot="1" x14ac:dyDescent="0.3">
      <c r="A11" s="260" t="s">
        <v>241</v>
      </c>
      <c r="B11" s="261"/>
      <c r="C11" s="261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</row>
    <row r="12" spans="1:35" s="26" customFormat="1" ht="26.25" thickTop="1" x14ac:dyDescent="0.25">
      <c r="A12" s="71" t="s">
        <v>15</v>
      </c>
      <c r="B12" s="20" t="s">
        <v>16</v>
      </c>
      <c r="C12" s="10" t="s">
        <v>253</v>
      </c>
      <c r="D12" s="21">
        <f>S12+X12+AC12</f>
        <v>4</v>
      </c>
      <c r="E12" s="21"/>
      <c r="F12" s="21">
        <v>2</v>
      </c>
      <c r="G12" s="22">
        <f>SUM(H12:N12)</f>
        <v>60</v>
      </c>
      <c r="H12" s="72"/>
      <c r="I12" s="73"/>
      <c r="J12" s="74"/>
      <c r="K12" s="73"/>
      <c r="L12" s="73">
        <f>P12+R12</f>
        <v>60</v>
      </c>
      <c r="M12" s="73"/>
      <c r="N12" s="73"/>
      <c r="O12" s="72"/>
      <c r="P12" s="75">
        <v>30</v>
      </c>
      <c r="Q12" s="72"/>
      <c r="R12" s="75">
        <v>30</v>
      </c>
      <c r="S12" s="76">
        <v>4</v>
      </c>
      <c r="T12" s="77"/>
      <c r="U12" s="78"/>
      <c r="V12" s="77"/>
      <c r="W12" s="78"/>
      <c r="X12" s="79"/>
      <c r="Y12" s="72"/>
      <c r="Z12" s="75"/>
      <c r="AA12" s="72"/>
      <c r="AB12" s="75"/>
      <c r="AC12" s="75"/>
      <c r="AD12" s="80">
        <v>4</v>
      </c>
      <c r="AE12" s="80">
        <f>ROUND((60+8+8)/25, 1)</f>
        <v>3</v>
      </c>
      <c r="AF12" s="80"/>
      <c r="AG12" s="80"/>
      <c r="AH12" s="80"/>
      <c r="AI12" s="24"/>
    </row>
    <row r="13" spans="1:35" s="26" customFormat="1" ht="25.5" x14ac:dyDescent="0.25">
      <c r="A13" s="71" t="s">
        <v>17</v>
      </c>
      <c r="B13" s="23" t="s">
        <v>18</v>
      </c>
      <c r="C13" s="10" t="s">
        <v>149</v>
      </c>
      <c r="D13" s="21">
        <f t="shared" ref="D13:D17" si="0">S13+X13+AC13</f>
        <v>4</v>
      </c>
      <c r="E13" s="21">
        <v>4</v>
      </c>
      <c r="F13" s="21"/>
      <c r="G13" s="22">
        <f>SUM(H13:N13)</f>
        <v>60</v>
      </c>
      <c r="H13" s="72"/>
      <c r="I13" s="73"/>
      <c r="J13" s="74"/>
      <c r="K13" s="73"/>
      <c r="L13" s="73">
        <f>U13+W13</f>
        <v>60</v>
      </c>
      <c r="M13" s="73"/>
      <c r="N13" s="73"/>
      <c r="O13" s="72"/>
      <c r="P13" s="75"/>
      <c r="Q13" s="72"/>
      <c r="R13" s="75"/>
      <c r="S13" s="76"/>
      <c r="T13" s="77"/>
      <c r="U13" s="78">
        <v>30</v>
      </c>
      <c r="V13" s="77"/>
      <c r="W13" s="78">
        <v>30</v>
      </c>
      <c r="X13" s="79">
        <v>4</v>
      </c>
      <c r="Y13" s="72"/>
      <c r="Z13" s="75"/>
      <c r="AA13" s="72"/>
      <c r="AB13" s="75"/>
      <c r="AC13" s="75"/>
      <c r="AD13" s="80">
        <v>4</v>
      </c>
      <c r="AE13" s="80">
        <f>ROUND((60+8+8+2)/25, 1)</f>
        <v>3.1</v>
      </c>
      <c r="AF13" s="80"/>
      <c r="AG13" s="80"/>
      <c r="AH13" s="80"/>
      <c r="AI13" s="5"/>
    </row>
    <row r="14" spans="1:35" s="26" customFormat="1" x14ac:dyDescent="0.25">
      <c r="A14" s="71" t="s">
        <v>91</v>
      </c>
      <c r="B14" s="81" t="s">
        <v>21</v>
      </c>
      <c r="C14" s="82" t="s">
        <v>150</v>
      </c>
      <c r="D14" s="21">
        <f t="shared" si="0"/>
        <v>0</v>
      </c>
      <c r="E14" s="83"/>
      <c r="F14" s="83">
        <v>1</v>
      </c>
      <c r="G14" s="22">
        <f>H14+I14</f>
        <v>30</v>
      </c>
      <c r="H14" s="84">
        <f t="shared" ref="H14:I17" si="1">O14+Q14+T14+V14+Y14+AA14</f>
        <v>0</v>
      </c>
      <c r="I14" s="85">
        <f t="shared" si="1"/>
        <v>30</v>
      </c>
      <c r="J14" s="73"/>
      <c r="K14" s="86"/>
      <c r="L14" s="86"/>
      <c r="M14" s="86"/>
      <c r="N14" s="86"/>
      <c r="O14" s="87"/>
      <c r="P14" s="88">
        <v>30</v>
      </c>
      <c r="Q14" s="87"/>
      <c r="R14" s="88"/>
      <c r="S14" s="89">
        <v>0</v>
      </c>
      <c r="T14" s="90"/>
      <c r="U14" s="91"/>
      <c r="V14" s="90"/>
      <c r="W14" s="91"/>
      <c r="X14" s="92"/>
      <c r="Y14" s="87"/>
      <c r="Z14" s="88"/>
      <c r="AA14" s="87"/>
      <c r="AB14" s="88"/>
      <c r="AC14" s="88"/>
      <c r="AD14" s="93"/>
      <c r="AE14" s="93">
        <v>0</v>
      </c>
      <c r="AF14" s="93"/>
      <c r="AG14" s="93"/>
      <c r="AH14" s="93"/>
      <c r="AI14" s="5"/>
    </row>
    <row r="15" spans="1:35" s="26" customFormat="1" x14ac:dyDescent="0.25">
      <c r="A15" s="71" t="s">
        <v>22</v>
      </c>
      <c r="B15" s="81" t="s">
        <v>87</v>
      </c>
      <c r="C15" s="82" t="s">
        <v>151</v>
      </c>
      <c r="D15" s="21">
        <f t="shared" si="0"/>
        <v>0</v>
      </c>
      <c r="E15" s="83"/>
      <c r="F15" s="83">
        <v>2</v>
      </c>
      <c r="G15" s="22">
        <f>H15+I15</f>
        <v>30</v>
      </c>
      <c r="H15" s="84">
        <f t="shared" si="1"/>
        <v>0</v>
      </c>
      <c r="I15" s="85">
        <f t="shared" si="1"/>
        <v>30</v>
      </c>
      <c r="J15" s="73"/>
      <c r="K15" s="86"/>
      <c r="L15" s="86"/>
      <c r="M15" s="86"/>
      <c r="N15" s="86"/>
      <c r="O15" s="87"/>
      <c r="P15" s="88"/>
      <c r="Q15" s="87"/>
      <c r="R15" s="88">
        <v>30</v>
      </c>
      <c r="S15" s="89">
        <v>0</v>
      </c>
      <c r="T15" s="90"/>
      <c r="U15" s="91"/>
      <c r="V15" s="90"/>
      <c r="W15" s="91"/>
      <c r="X15" s="92"/>
      <c r="Y15" s="87"/>
      <c r="Z15" s="88"/>
      <c r="AA15" s="87"/>
      <c r="AB15" s="88"/>
      <c r="AC15" s="88"/>
      <c r="AD15" s="93"/>
      <c r="AE15" s="93">
        <v>0</v>
      </c>
      <c r="AF15" s="93"/>
      <c r="AG15" s="93"/>
      <c r="AH15" s="93"/>
      <c r="AI15" s="5"/>
    </row>
    <row r="16" spans="1:35" s="26" customFormat="1" ht="27" customHeight="1" x14ac:dyDescent="0.25">
      <c r="A16" s="71" t="s">
        <v>23</v>
      </c>
      <c r="B16" s="94" t="s">
        <v>291</v>
      </c>
      <c r="C16" s="94" t="s">
        <v>290</v>
      </c>
      <c r="D16" s="21">
        <f t="shared" si="0"/>
        <v>2</v>
      </c>
      <c r="E16" s="83"/>
      <c r="F16" s="83">
        <v>2</v>
      </c>
      <c r="G16" s="22">
        <f>H16+I16</f>
        <v>30</v>
      </c>
      <c r="H16" s="84">
        <f t="shared" si="1"/>
        <v>0</v>
      </c>
      <c r="I16" s="85">
        <f t="shared" si="1"/>
        <v>30</v>
      </c>
      <c r="J16" s="73"/>
      <c r="K16" s="86"/>
      <c r="L16" s="86"/>
      <c r="M16" s="86"/>
      <c r="N16" s="86"/>
      <c r="O16" s="87"/>
      <c r="P16" s="88"/>
      <c r="Q16" s="87"/>
      <c r="R16" s="88">
        <v>30</v>
      </c>
      <c r="S16" s="92">
        <v>2</v>
      </c>
      <c r="T16" s="90"/>
      <c r="U16" s="91"/>
      <c r="V16" s="90"/>
      <c r="W16" s="91"/>
      <c r="X16" s="92"/>
      <c r="Y16" s="87"/>
      <c r="Z16" s="88"/>
      <c r="AA16" s="87"/>
      <c r="AB16" s="88"/>
      <c r="AC16" s="88"/>
      <c r="AD16" s="93"/>
      <c r="AE16" s="93">
        <f>ROUND((30+8)/25, 1)</f>
        <v>1.5</v>
      </c>
      <c r="AF16" s="93"/>
      <c r="AG16" s="93">
        <f>D16</f>
        <v>2</v>
      </c>
      <c r="AH16" s="93"/>
      <c r="AI16" s="5"/>
    </row>
    <row r="17" spans="1:35" s="26" customFormat="1" ht="15.75" thickBot="1" x14ac:dyDescent="0.3">
      <c r="A17" s="71" t="s">
        <v>92</v>
      </c>
      <c r="B17" s="81" t="s">
        <v>90</v>
      </c>
      <c r="C17" s="95" t="s">
        <v>152</v>
      </c>
      <c r="D17" s="21">
        <f t="shared" si="0"/>
        <v>1</v>
      </c>
      <c r="E17" s="83"/>
      <c r="F17" s="83">
        <v>5</v>
      </c>
      <c r="G17" s="22">
        <f>H17+I17</f>
        <v>15</v>
      </c>
      <c r="H17" s="84">
        <f t="shared" si="1"/>
        <v>15</v>
      </c>
      <c r="I17" s="85">
        <f t="shared" si="1"/>
        <v>0</v>
      </c>
      <c r="J17" s="96"/>
      <c r="K17" s="86"/>
      <c r="L17" s="86"/>
      <c r="M17" s="86"/>
      <c r="N17" s="86"/>
      <c r="O17" s="87"/>
      <c r="P17" s="88"/>
      <c r="Q17" s="87"/>
      <c r="R17" s="88"/>
      <c r="S17" s="89"/>
      <c r="T17" s="90"/>
      <c r="U17" s="91"/>
      <c r="V17" s="90"/>
      <c r="W17" s="91"/>
      <c r="X17" s="92"/>
      <c r="Y17" s="87">
        <v>15</v>
      </c>
      <c r="Z17" s="88"/>
      <c r="AA17" s="87"/>
      <c r="AB17" s="88"/>
      <c r="AC17" s="88">
        <v>1</v>
      </c>
      <c r="AD17" s="93"/>
      <c r="AE17" s="93">
        <f>ROUND((15+4)/25, 1)</f>
        <v>0.8</v>
      </c>
      <c r="AF17" s="93"/>
      <c r="AG17" s="93">
        <f>D17</f>
        <v>1</v>
      </c>
      <c r="AH17" s="93"/>
      <c r="AI17" s="5"/>
    </row>
    <row r="18" spans="1:35" s="26" customFormat="1" ht="16.5" thickTop="1" thickBot="1" x14ac:dyDescent="0.3">
      <c r="A18" s="97" t="s">
        <v>12</v>
      </c>
      <c r="B18" s="98"/>
      <c r="C18" s="99"/>
      <c r="D18" s="100">
        <f>SUM(D12:D17)</f>
        <v>11</v>
      </c>
      <c r="E18" s="101"/>
      <c r="F18" s="101"/>
      <c r="G18" s="100">
        <f>SUM(G12:G17)</f>
        <v>225</v>
      </c>
      <c r="H18" s="102">
        <f t="shared" ref="H18:AH18" si="2">SUM(H12:H17)</f>
        <v>15</v>
      </c>
      <c r="I18" s="103">
        <f t="shared" si="2"/>
        <v>90</v>
      </c>
      <c r="J18" s="103">
        <f t="shared" si="2"/>
        <v>0</v>
      </c>
      <c r="K18" s="103">
        <f t="shared" si="2"/>
        <v>0</v>
      </c>
      <c r="L18" s="103">
        <f t="shared" si="2"/>
        <v>120</v>
      </c>
      <c r="M18" s="103">
        <f t="shared" si="2"/>
        <v>0</v>
      </c>
      <c r="N18" s="104">
        <f t="shared" si="2"/>
        <v>0</v>
      </c>
      <c r="O18" s="102">
        <f t="shared" si="2"/>
        <v>0</v>
      </c>
      <c r="P18" s="105">
        <f t="shared" si="2"/>
        <v>60</v>
      </c>
      <c r="Q18" s="102">
        <f t="shared" si="2"/>
        <v>0</v>
      </c>
      <c r="R18" s="105">
        <f t="shared" si="2"/>
        <v>90</v>
      </c>
      <c r="S18" s="105">
        <f t="shared" si="2"/>
        <v>6</v>
      </c>
      <c r="T18" s="106">
        <f t="shared" si="2"/>
        <v>0</v>
      </c>
      <c r="U18" s="107">
        <f t="shared" si="2"/>
        <v>30</v>
      </c>
      <c r="V18" s="106">
        <f t="shared" si="2"/>
        <v>0</v>
      </c>
      <c r="W18" s="107">
        <f t="shared" si="2"/>
        <v>30</v>
      </c>
      <c r="X18" s="107">
        <f t="shared" si="2"/>
        <v>4</v>
      </c>
      <c r="Y18" s="102">
        <f t="shared" si="2"/>
        <v>15</v>
      </c>
      <c r="Z18" s="105">
        <f t="shared" si="2"/>
        <v>0</v>
      </c>
      <c r="AA18" s="102">
        <f t="shared" si="2"/>
        <v>0</v>
      </c>
      <c r="AB18" s="105">
        <f t="shared" si="2"/>
        <v>0</v>
      </c>
      <c r="AC18" s="105">
        <f t="shared" si="2"/>
        <v>1</v>
      </c>
      <c r="AD18" s="108">
        <f t="shared" si="2"/>
        <v>8</v>
      </c>
      <c r="AE18" s="108">
        <f t="shared" si="2"/>
        <v>8.4</v>
      </c>
      <c r="AF18" s="108">
        <f t="shared" si="2"/>
        <v>0</v>
      </c>
      <c r="AG18" s="108">
        <f t="shared" si="2"/>
        <v>3</v>
      </c>
      <c r="AH18" s="109">
        <f t="shared" si="2"/>
        <v>0</v>
      </c>
      <c r="AI18" s="5"/>
    </row>
    <row r="19" spans="1:35" s="25" customFormat="1" ht="16.5" thickTop="1" thickBot="1" x14ac:dyDescent="0.3">
      <c r="A19" s="260" t="s">
        <v>242</v>
      </c>
      <c r="B19" s="261"/>
      <c r="C19" s="26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110"/>
      <c r="AE19" s="110"/>
      <c r="AF19" s="110"/>
      <c r="AG19" s="110"/>
      <c r="AH19" s="110"/>
      <c r="AI19" s="16"/>
    </row>
    <row r="20" spans="1:35" s="26" customFormat="1" ht="15.75" thickTop="1" x14ac:dyDescent="0.25">
      <c r="A20" s="71" t="s">
        <v>25</v>
      </c>
      <c r="B20" s="111" t="s">
        <v>26</v>
      </c>
      <c r="C20" s="112" t="s">
        <v>153</v>
      </c>
      <c r="D20" s="21">
        <f t="shared" ref="D20:D25" si="3">S20+X20+AC20</f>
        <v>6</v>
      </c>
      <c r="E20" s="113">
        <v>1</v>
      </c>
      <c r="F20" s="113"/>
      <c r="G20" s="114">
        <f>H20+I20</f>
        <v>60</v>
      </c>
      <c r="H20" s="84">
        <f t="shared" ref="H20:I25" si="4">O20+Q20+T20+V20+Y20+AA20</f>
        <v>30</v>
      </c>
      <c r="I20" s="85">
        <f t="shared" si="4"/>
        <v>30</v>
      </c>
      <c r="J20" s="85"/>
      <c r="K20" s="85"/>
      <c r="L20" s="85"/>
      <c r="M20" s="85"/>
      <c r="N20" s="85"/>
      <c r="O20" s="84">
        <v>30</v>
      </c>
      <c r="P20" s="115">
        <v>30</v>
      </c>
      <c r="Q20" s="84"/>
      <c r="R20" s="115"/>
      <c r="S20" s="74">
        <v>6</v>
      </c>
      <c r="T20" s="116"/>
      <c r="U20" s="117"/>
      <c r="V20" s="116"/>
      <c r="W20" s="117"/>
      <c r="X20" s="118"/>
      <c r="Y20" s="84"/>
      <c r="Z20" s="115"/>
      <c r="AA20" s="84"/>
      <c r="AB20" s="115"/>
      <c r="AC20" s="115"/>
      <c r="AD20" s="119"/>
      <c r="AE20" s="119">
        <f>ROUND((30+30+8+8+2)/25, 1)</f>
        <v>3.1</v>
      </c>
      <c r="AF20" s="119"/>
      <c r="AG20" s="93">
        <f t="shared" ref="AG20:AG25" si="5">D20</f>
        <v>6</v>
      </c>
      <c r="AH20" s="119"/>
      <c r="AI20" s="5"/>
    </row>
    <row r="21" spans="1:35" s="26" customFormat="1" x14ac:dyDescent="0.25">
      <c r="A21" s="71" t="s">
        <v>27</v>
      </c>
      <c r="B21" s="111" t="s">
        <v>28</v>
      </c>
      <c r="C21" s="112" t="s">
        <v>154</v>
      </c>
      <c r="D21" s="21">
        <f t="shared" si="3"/>
        <v>6</v>
      </c>
      <c r="E21" s="113">
        <v>1</v>
      </c>
      <c r="F21" s="113"/>
      <c r="G21" s="114">
        <f t="shared" ref="G21:G25" si="6">H21+I21</f>
        <v>60</v>
      </c>
      <c r="H21" s="84">
        <f t="shared" si="4"/>
        <v>30</v>
      </c>
      <c r="I21" s="85">
        <f t="shared" si="4"/>
        <v>30</v>
      </c>
      <c r="J21" s="74"/>
      <c r="K21" s="85"/>
      <c r="L21" s="85"/>
      <c r="M21" s="85"/>
      <c r="N21" s="85"/>
      <c r="O21" s="84">
        <v>30</v>
      </c>
      <c r="P21" s="115">
        <v>30</v>
      </c>
      <c r="Q21" s="84"/>
      <c r="R21" s="115"/>
      <c r="S21" s="74">
        <v>6</v>
      </c>
      <c r="T21" s="116"/>
      <c r="U21" s="117"/>
      <c r="V21" s="116"/>
      <c r="W21" s="117"/>
      <c r="X21" s="118"/>
      <c r="Y21" s="84"/>
      <c r="Z21" s="115"/>
      <c r="AA21" s="84"/>
      <c r="AB21" s="115"/>
      <c r="AC21" s="115"/>
      <c r="AD21" s="119"/>
      <c r="AE21" s="119">
        <f t="shared" ref="AE21:AE23" si="7">ROUND((30+30+8+8+2)/25, 1)</f>
        <v>3.1</v>
      </c>
      <c r="AF21" s="119"/>
      <c r="AG21" s="93">
        <f t="shared" si="5"/>
        <v>6</v>
      </c>
      <c r="AH21" s="119"/>
      <c r="AI21" s="5"/>
    </row>
    <row r="22" spans="1:35" s="26" customFormat="1" x14ac:dyDescent="0.25">
      <c r="A22" s="71" t="s">
        <v>29</v>
      </c>
      <c r="B22" s="111" t="s">
        <v>30</v>
      </c>
      <c r="C22" s="112" t="s">
        <v>155</v>
      </c>
      <c r="D22" s="21">
        <f t="shared" si="3"/>
        <v>6</v>
      </c>
      <c r="E22" s="113">
        <v>2</v>
      </c>
      <c r="F22" s="113"/>
      <c r="G22" s="114">
        <f t="shared" si="6"/>
        <v>60</v>
      </c>
      <c r="H22" s="84">
        <f t="shared" si="4"/>
        <v>30</v>
      </c>
      <c r="I22" s="85">
        <f t="shared" si="4"/>
        <v>30</v>
      </c>
      <c r="J22" s="74"/>
      <c r="K22" s="85"/>
      <c r="L22" s="85"/>
      <c r="M22" s="85"/>
      <c r="N22" s="85"/>
      <c r="O22" s="84"/>
      <c r="P22" s="115"/>
      <c r="Q22" s="84">
        <v>30</v>
      </c>
      <c r="R22" s="115">
        <v>30</v>
      </c>
      <c r="S22" s="74">
        <v>6</v>
      </c>
      <c r="T22" s="116"/>
      <c r="U22" s="117"/>
      <c r="V22" s="116"/>
      <c r="W22" s="117"/>
      <c r="X22" s="118"/>
      <c r="Y22" s="84"/>
      <c r="Z22" s="115"/>
      <c r="AA22" s="84"/>
      <c r="AB22" s="115"/>
      <c r="AC22" s="115"/>
      <c r="AD22" s="119"/>
      <c r="AE22" s="119">
        <f t="shared" si="7"/>
        <v>3.1</v>
      </c>
      <c r="AF22" s="119"/>
      <c r="AG22" s="93">
        <f t="shared" si="5"/>
        <v>6</v>
      </c>
      <c r="AH22" s="119"/>
      <c r="AI22" s="5"/>
    </row>
    <row r="23" spans="1:35" s="26" customFormat="1" ht="25.5" customHeight="1" x14ac:dyDescent="0.25">
      <c r="A23" s="71" t="s">
        <v>31</v>
      </c>
      <c r="B23" s="120" t="s">
        <v>292</v>
      </c>
      <c r="C23" s="121" t="s">
        <v>249</v>
      </c>
      <c r="D23" s="21">
        <f t="shared" si="3"/>
        <v>6</v>
      </c>
      <c r="E23" s="21">
        <v>1</v>
      </c>
      <c r="F23" s="21"/>
      <c r="G23" s="114">
        <f t="shared" si="6"/>
        <v>60</v>
      </c>
      <c r="H23" s="84">
        <f t="shared" si="4"/>
        <v>30</v>
      </c>
      <c r="I23" s="85">
        <f t="shared" si="4"/>
        <v>30</v>
      </c>
      <c r="J23" s="74"/>
      <c r="K23" s="73"/>
      <c r="L23" s="73"/>
      <c r="M23" s="73"/>
      <c r="N23" s="73"/>
      <c r="O23" s="72">
        <v>30</v>
      </c>
      <c r="P23" s="75">
        <v>30</v>
      </c>
      <c r="Q23" s="72"/>
      <c r="R23" s="75"/>
      <c r="S23" s="76">
        <v>6</v>
      </c>
      <c r="T23" s="77"/>
      <c r="U23" s="78"/>
      <c r="V23" s="77"/>
      <c r="W23" s="78"/>
      <c r="X23" s="79"/>
      <c r="Y23" s="72"/>
      <c r="Z23" s="75"/>
      <c r="AA23" s="72"/>
      <c r="AB23" s="75"/>
      <c r="AC23" s="75"/>
      <c r="AD23" s="80"/>
      <c r="AE23" s="119">
        <f t="shared" si="7"/>
        <v>3.1</v>
      </c>
      <c r="AF23" s="80"/>
      <c r="AG23" s="93">
        <f t="shared" si="5"/>
        <v>6</v>
      </c>
      <c r="AH23" s="119"/>
      <c r="AI23" s="5"/>
    </row>
    <row r="24" spans="1:35" s="26" customFormat="1" ht="24" customHeight="1" x14ac:dyDescent="0.25">
      <c r="A24" s="71" t="s">
        <v>32</v>
      </c>
      <c r="B24" s="120" t="s">
        <v>293</v>
      </c>
      <c r="C24" s="9" t="s">
        <v>277</v>
      </c>
      <c r="D24" s="21">
        <f t="shared" si="3"/>
        <v>4</v>
      </c>
      <c r="E24" s="21">
        <v>2</v>
      </c>
      <c r="F24" s="122"/>
      <c r="G24" s="114">
        <f t="shared" si="6"/>
        <v>30</v>
      </c>
      <c r="H24" s="84">
        <f t="shared" si="4"/>
        <v>30</v>
      </c>
      <c r="I24" s="85">
        <f t="shared" si="4"/>
        <v>0</v>
      </c>
      <c r="J24" s="74"/>
      <c r="K24" s="73"/>
      <c r="L24" s="73"/>
      <c r="M24" s="73"/>
      <c r="N24" s="73"/>
      <c r="O24" s="72"/>
      <c r="P24" s="75"/>
      <c r="Q24" s="72">
        <v>30</v>
      </c>
      <c r="R24" s="75"/>
      <c r="S24" s="76">
        <v>4</v>
      </c>
      <c r="T24" s="77"/>
      <c r="U24" s="78"/>
      <c r="V24" s="77"/>
      <c r="W24" s="78"/>
      <c r="X24" s="79"/>
      <c r="Y24" s="72"/>
      <c r="Z24" s="75"/>
      <c r="AA24" s="72"/>
      <c r="AB24" s="75"/>
      <c r="AC24" s="75"/>
      <c r="AD24" s="80"/>
      <c r="AE24" s="80">
        <f>ROUND((30+8+2)/25, 1)</f>
        <v>1.6</v>
      </c>
      <c r="AF24" s="80"/>
      <c r="AG24" s="93">
        <f t="shared" si="5"/>
        <v>4</v>
      </c>
      <c r="AH24" s="119"/>
      <c r="AI24" s="5"/>
    </row>
    <row r="25" spans="1:35" s="26" customFormat="1" ht="27.75" customHeight="1" thickBot="1" x14ac:dyDescent="0.3">
      <c r="A25" s="71" t="s">
        <v>33</v>
      </c>
      <c r="B25" s="123" t="s">
        <v>294</v>
      </c>
      <c r="C25" s="124" t="s">
        <v>278</v>
      </c>
      <c r="D25" s="21">
        <f t="shared" si="3"/>
        <v>6</v>
      </c>
      <c r="E25" s="125">
        <v>3</v>
      </c>
      <c r="F25" s="125"/>
      <c r="G25" s="114">
        <f t="shared" si="6"/>
        <v>60</v>
      </c>
      <c r="H25" s="84">
        <f t="shared" si="4"/>
        <v>30</v>
      </c>
      <c r="I25" s="85">
        <f t="shared" si="4"/>
        <v>30</v>
      </c>
      <c r="J25" s="96"/>
      <c r="K25" s="96"/>
      <c r="L25" s="96"/>
      <c r="M25" s="96"/>
      <c r="N25" s="96"/>
      <c r="O25" s="126"/>
      <c r="P25" s="127"/>
      <c r="Q25" s="87"/>
      <c r="R25" s="88"/>
      <c r="S25" s="89"/>
      <c r="T25" s="90">
        <v>30</v>
      </c>
      <c r="U25" s="91">
        <v>30</v>
      </c>
      <c r="V25" s="90"/>
      <c r="W25" s="91"/>
      <c r="X25" s="92">
        <v>6</v>
      </c>
      <c r="Y25" s="87"/>
      <c r="Z25" s="88"/>
      <c r="AA25" s="87"/>
      <c r="AB25" s="88"/>
      <c r="AC25" s="88"/>
      <c r="AD25" s="93"/>
      <c r="AE25" s="119">
        <f>ROUND((30+30+8+8+2)/25, 1)</f>
        <v>3.1</v>
      </c>
      <c r="AF25" s="93"/>
      <c r="AG25" s="93">
        <f t="shared" si="5"/>
        <v>6</v>
      </c>
      <c r="AH25" s="119"/>
      <c r="AI25" s="5"/>
    </row>
    <row r="26" spans="1:35" s="26" customFormat="1" ht="16.5" thickTop="1" thickBot="1" x14ac:dyDescent="0.3">
      <c r="A26" s="262" t="s">
        <v>12</v>
      </c>
      <c r="B26" s="263"/>
      <c r="C26" s="128"/>
      <c r="D26" s="100">
        <f>SUM(D20:D25)</f>
        <v>34</v>
      </c>
      <c r="E26" s="129"/>
      <c r="F26" s="101"/>
      <c r="G26" s="100">
        <f>SUM(G20:G25)</f>
        <v>330</v>
      </c>
      <c r="H26" s="103">
        <f t="shared" ref="H26:AH26" si="8">SUM(H20:H25)</f>
        <v>180</v>
      </c>
      <c r="I26" s="103">
        <f t="shared" si="8"/>
        <v>150</v>
      </c>
      <c r="J26" s="130">
        <f t="shared" si="8"/>
        <v>0</v>
      </c>
      <c r="K26" s="130">
        <f t="shared" si="8"/>
        <v>0</v>
      </c>
      <c r="L26" s="130">
        <f t="shared" si="8"/>
        <v>0</v>
      </c>
      <c r="M26" s="130">
        <f t="shared" si="8"/>
        <v>0</v>
      </c>
      <c r="N26" s="130">
        <f t="shared" si="8"/>
        <v>0</v>
      </c>
      <c r="O26" s="102">
        <f t="shared" si="8"/>
        <v>90</v>
      </c>
      <c r="P26" s="105">
        <f t="shared" si="8"/>
        <v>90</v>
      </c>
      <c r="Q26" s="102">
        <f t="shared" si="8"/>
        <v>60</v>
      </c>
      <c r="R26" s="105">
        <f t="shared" si="8"/>
        <v>30</v>
      </c>
      <c r="S26" s="105">
        <f t="shared" si="8"/>
        <v>28</v>
      </c>
      <c r="T26" s="107">
        <f t="shared" si="8"/>
        <v>30</v>
      </c>
      <c r="U26" s="107">
        <f t="shared" si="8"/>
        <v>30</v>
      </c>
      <c r="V26" s="107">
        <f t="shared" si="8"/>
        <v>0</v>
      </c>
      <c r="W26" s="107">
        <f t="shared" si="8"/>
        <v>0</v>
      </c>
      <c r="X26" s="107">
        <f t="shared" si="8"/>
        <v>6</v>
      </c>
      <c r="Y26" s="105">
        <f t="shared" si="8"/>
        <v>0</v>
      </c>
      <c r="Z26" s="105">
        <f t="shared" si="8"/>
        <v>0</v>
      </c>
      <c r="AA26" s="105">
        <f t="shared" si="8"/>
        <v>0</v>
      </c>
      <c r="AB26" s="105">
        <f t="shared" si="8"/>
        <v>0</v>
      </c>
      <c r="AC26" s="105">
        <f t="shared" si="8"/>
        <v>0</v>
      </c>
      <c r="AD26" s="108">
        <f t="shared" si="8"/>
        <v>0</v>
      </c>
      <c r="AE26" s="108">
        <f t="shared" si="8"/>
        <v>17.100000000000001</v>
      </c>
      <c r="AF26" s="108">
        <f t="shared" si="8"/>
        <v>0</v>
      </c>
      <c r="AG26" s="108">
        <f t="shared" si="8"/>
        <v>34</v>
      </c>
      <c r="AH26" s="109">
        <f t="shared" si="8"/>
        <v>0</v>
      </c>
      <c r="AI26" s="5"/>
    </row>
    <row r="27" spans="1:35" s="25" customFormat="1" ht="16.5" thickTop="1" thickBot="1" x14ac:dyDescent="0.3">
      <c r="A27" s="260" t="s">
        <v>243</v>
      </c>
      <c r="B27" s="261"/>
      <c r="C27" s="26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110"/>
      <c r="AE27" s="110"/>
      <c r="AF27" s="110"/>
      <c r="AG27" s="110"/>
      <c r="AH27" s="110"/>
      <c r="AI27" s="16"/>
    </row>
    <row r="28" spans="1:35" s="26" customFormat="1" ht="15.75" thickTop="1" x14ac:dyDescent="0.25">
      <c r="A28" s="131" t="s">
        <v>34</v>
      </c>
      <c r="B28" s="132" t="s">
        <v>36</v>
      </c>
      <c r="C28" s="133" t="s">
        <v>156</v>
      </c>
      <c r="D28" s="21">
        <f t="shared" ref="D28:D43" si="9">S28+X28+AC28</f>
        <v>5</v>
      </c>
      <c r="E28" s="134">
        <v>2</v>
      </c>
      <c r="F28" s="74"/>
      <c r="G28" s="114">
        <f>H28+I28</f>
        <v>60</v>
      </c>
      <c r="H28" s="84">
        <f t="shared" ref="H28:H43" si="10">O28+Q28+T28+V28+Y28+AA28</f>
        <v>30</v>
      </c>
      <c r="I28" s="85">
        <f t="shared" ref="I28:I43" si="11">P28+R28+U28+W28+Z28+AB28</f>
        <v>30</v>
      </c>
      <c r="J28" s="85"/>
      <c r="K28" s="85"/>
      <c r="L28" s="135"/>
      <c r="M28" s="135"/>
      <c r="N28" s="136"/>
      <c r="O28" s="137"/>
      <c r="P28" s="138"/>
      <c r="Q28" s="84">
        <v>30</v>
      </c>
      <c r="R28" s="115">
        <v>30</v>
      </c>
      <c r="S28" s="74">
        <v>5</v>
      </c>
      <c r="T28" s="116"/>
      <c r="U28" s="117"/>
      <c r="V28" s="116"/>
      <c r="W28" s="117"/>
      <c r="X28" s="118"/>
      <c r="Y28" s="84"/>
      <c r="Z28" s="136"/>
      <c r="AA28" s="139"/>
      <c r="AB28" s="115"/>
      <c r="AC28" s="115"/>
      <c r="AD28" s="140"/>
      <c r="AE28" s="119">
        <f>ROUND((30+30+8+8+2)/25, 1)</f>
        <v>3.1</v>
      </c>
      <c r="AF28" s="119"/>
      <c r="AG28" s="93">
        <f t="shared" ref="AG28:AG43" si="12">D28</f>
        <v>5</v>
      </c>
      <c r="AH28" s="119"/>
      <c r="AI28" s="5"/>
    </row>
    <row r="29" spans="1:35" s="26" customFormat="1" x14ac:dyDescent="0.25">
      <c r="A29" s="71" t="s">
        <v>94</v>
      </c>
      <c r="B29" s="141" t="s">
        <v>37</v>
      </c>
      <c r="C29" s="10" t="s">
        <v>157</v>
      </c>
      <c r="D29" s="21">
        <f t="shared" si="9"/>
        <v>3</v>
      </c>
      <c r="E29" s="21"/>
      <c r="F29" s="76">
        <v>1</v>
      </c>
      <c r="G29" s="114">
        <f t="shared" ref="G29:G43" si="13">H29+I29</f>
        <v>30</v>
      </c>
      <c r="H29" s="84">
        <f t="shared" si="10"/>
        <v>30</v>
      </c>
      <c r="I29" s="85">
        <f t="shared" si="11"/>
        <v>0</v>
      </c>
      <c r="J29" s="73"/>
      <c r="K29" s="73"/>
      <c r="L29" s="142"/>
      <c r="M29" s="142"/>
      <c r="N29" s="75"/>
      <c r="O29" s="72">
        <v>30</v>
      </c>
      <c r="P29" s="143"/>
      <c r="Q29" s="72"/>
      <c r="R29" s="75"/>
      <c r="S29" s="76">
        <v>3</v>
      </c>
      <c r="T29" s="77"/>
      <c r="U29" s="78"/>
      <c r="V29" s="77"/>
      <c r="W29" s="78"/>
      <c r="X29" s="79"/>
      <c r="Y29" s="72"/>
      <c r="Z29" s="75"/>
      <c r="AA29" s="72"/>
      <c r="AB29" s="75"/>
      <c r="AC29" s="115"/>
      <c r="AD29" s="140"/>
      <c r="AE29" s="80">
        <f>ROUND((30+8)/25, 1)</f>
        <v>1.5</v>
      </c>
      <c r="AF29" s="80"/>
      <c r="AG29" s="93">
        <f t="shared" si="12"/>
        <v>3</v>
      </c>
      <c r="AH29" s="119"/>
      <c r="AI29" s="5"/>
    </row>
    <row r="30" spans="1:35" s="26" customFormat="1" x14ac:dyDescent="0.25">
      <c r="A30" s="131" t="s">
        <v>95</v>
      </c>
      <c r="B30" s="141" t="s">
        <v>38</v>
      </c>
      <c r="C30" s="10" t="s">
        <v>158</v>
      </c>
      <c r="D30" s="21">
        <f t="shared" si="9"/>
        <v>3</v>
      </c>
      <c r="E30" s="21"/>
      <c r="F30" s="76">
        <v>2</v>
      </c>
      <c r="G30" s="114">
        <f t="shared" si="13"/>
        <v>30</v>
      </c>
      <c r="H30" s="84">
        <f t="shared" si="10"/>
        <v>30</v>
      </c>
      <c r="I30" s="85">
        <f t="shared" si="11"/>
        <v>0</v>
      </c>
      <c r="J30" s="73"/>
      <c r="K30" s="73"/>
      <c r="L30" s="142"/>
      <c r="M30" s="142"/>
      <c r="N30" s="75"/>
      <c r="O30" s="72"/>
      <c r="P30" s="143"/>
      <c r="Q30" s="72">
        <v>30</v>
      </c>
      <c r="R30" s="75"/>
      <c r="S30" s="76">
        <v>3</v>
      </c>
      <c r="T30" s="77"/>
      <c r="U30" s="78"/>
      <c r="V30" s="77"/>
      <c r="W30" s="78"/>
      <c r="X30" s="79"/>
      <c r="Y30" s="72"/>
      <c r="Z30" s="75"/>
      <c r="AA30" s="72"/>
      <c r="AB30" s="75"/>
      <c r="AC30" s="115"/>
      <c r="AD30" s="140"/>
      <c r="AE30" s="80">
        <f>ROUND((30+8)/25, 1)</f>
        <v>1.5</v>
      </c>
      <c r="AF30" s="80"/>
      <c r="AG30" s="93">
        <f t="shared" si="12"/>
        <v>3</v>
      </c>
      <c r="AH30" s="119"/>
      <c r="AI30" s="5"/>
    </row>
    <row r="31" spans="1:35" s="26" customFormat="1" x14ac:dyDescent="0.25">
      <c r="A31" s="71" t="s">
        <v>96</v>
      </c>
      <c r="B31" s="141" t="s">
        <v>39</v>
      </c>
      <c r="C31" s="10" t="s">
        <v>261</v>
      </c>
      <c r="D31" s="21">
        <f t="shared" si="9"/>
        <v>5</v>
      </c>
      <c r="E31" s="21">
        <v>2</v>
      </c>
      <c r="F31" s="76"/>
      <c r="G31" s="114">
        <f t="shared" si="13"/>
        <v>60</v>
      </c>
      <c r="H31" s="84">
        <f t="shared" si="10"/>
        <v>30</v>
      </c>
      <c r="I31" s="85">
        <f t="shared" si="11"/>
        <v>30</v>
      </c>
      <c r="J31" s="73"/>
      <c r="K31" s="73"/>
      <c r="L31" s="142"/>
      <c r="M31" s="142"/>
      <c r="N31" s="75"/>
      <c r="O31" s="72"/>
      <c r="P31" s="143"/>
      <c r="Q31" s="72">
        <v>30</v>
      </c>
      <c r="R31" s="75">
        <v>30</v>
      </c>
      <c r="S31" s="76">
        <v>5</v>
      </c>
      <c r="T31" s="77"/>
      <c r="U31" s="78"/>
      <c r="V31" s="77"/>
      <c r="W31" s="78"/>
      <c r="X31" s="79"/>
      <c r="Y31" s="72"/>
      <c r="Z31" s="75"/>
      <c r="AA31" s="72"/>
      <c r="AB31" s="75"/>
      <c r="AC31" s="115"/>
      <c r="AD31" s="140"/>
      <c r="AE31" s="119">
        <f>ROUND((30+30+8+8+2)/25, 1)</f>
        <v>3.1</v>
      </c>
      <c r="AF31" s="80"/>
      <c r="AG31" s="93">
        <f t="shared" si="12"/>
        <v>5</v>
      </c>
      <c r="AH31" s="119"/>
      <c r="AI31" s="5"/>
    </row>
    <row r="32" spans="1:35" s="26" customFormat="1" x14ac:dyDescent="0.25">
      <c r="A32" s="131" t="s">
        <v>97</v>
      </c>
      <c r="B32" s="141" t="s">
        <v>40</v>
      </c>
      <c r="C32" s="10" t="s">
        <v>159</v>
      </c>
      <c r="D32" s="21">
        <f t="shared" si="9"/>
        <v>5</v>
      </c>
      <c r="E32" s="21"/>
      <c r="F32" s="76">
        <v>3</v>
      </c>
      <c r="G32" s="114">
        <f t="shared" si="13"/>
        <v>45</v>
      </c>
      <c r="H32" s="84">
        <f t="shared" si="10"/>
        <v>15</v>
      </c>
      <c r="I32" s="85">
        <f t="shared" si="11"/>
        <v>30</v>
      </c>
      <c r="J32" s="73"/>
      <c r="K32" s="73"/>
      <c r="L32" s="142"/>
      <c r="M32" s="142"/>
      <c r="N32" s="75"/>
      <c r="O32" s="72"/>
      <c r="P32" s="143"/>
      <c r="Q32" s="72"/>
      <c r="R32" s="75"/>
      <c r="S32" s="76"/>
      <c r="T32" s="77">
        <v>15</v>
      </c>
      <c r="U32" s="78">
        <v>30</v>
      </c>
      <c r="V32" s="77"/>
      <c r="W32" s="78"/>
      <c r="X32" s="79">
        <v>5</v>
      </c>
      <c r="Y32" s="72"/>
      <c r="Z32" s="75"/>
      <c r="AA32" s="72"/>
      <c r="AB32" s="75"/>
      <c r="AC32" s="115"/>
      <c r="AD32" s="140"/>
      <c r="AE32" s="80">
        <f>ROUND((15+30+4+8)/25, 1)</f>
        <v>2.2999999999999998</v>
      </c>
      <c r="AF32" s="80"/>
      <c r="AG32" s="93">
        <f t="shared" si="12"/>
        <v>5</v>
      </c>
      <c r="AH32" s="119"/>
      <c r="AI32" s="5"/>
    </row>
    <row r="33" spans="1:35" s="26" customFormat="1" x14ac:dyDescent="0.25">
      <c r="A33" s="71" t="s">
        <v>98</v>
      </c>
      <c r="B33" s="141" t="s">
        <v>41</v>
      </c>
      <c r="C33" s="10" t="s">
        <v>160</v>
      </c>
      <c r="D33" s="21">
        <f t="shared" si="9"/>
        <v>3</v>
      </c>
      <c r="E33" s="21"/>
      <c r="F33" s="76">
        <v>6</v>
      </c>
      <c r="G33" s="114">
        <f t="shared" si="13"/>
        <v>15</v>
      </c>
      <c r="H33" s="84">
        <f t="shared" si="10"/>
        <v>15</v>
      </c>
      <c r="I33" s="85">
        <f t="shared" si="11"/>
        <v>0</v>
      </c>
      <c r="J33" s="73"/>
      <c r="K33" s="73"/>
      <c r="L33" s="142"/>
      <c r="M33" s="142"/>
      <c r="N33" s="75"/>
      <c r="O33" s="72"/>
      <c r="P33" s="143"/>
      <c r="Q33" s="72"/>
      <c r="R33" s="75"/>
      <c r="S33" s="76"/>
      <c r="T33" s="77"/>
      <c r="U33" s="78"/>
      <c r="V33" s="77"/>
      <c r="W33" s="78"/>
      <c r="X33" s="79"/>
      <c r="Y33" s="72"/>
      <c r="Z33" s="75"/>
      <c r="AA33" s="72">
        <v>15</v>
      </c>
      <c r="AB33" s="75"/>
      <c r="AC33" s="115">
        <v>3</v>
      </c>
      <c r="AD33" s="140"/>
      <c r="AE33" s="93">
        <f>ROUND((15+4)/25, 1)</f>
        <v>0.8</v>
      </c>
      <c r="AF33" s="80"/>
      <c r="AG33" s="93">
        <f t="shared" si="12"/>
        <v>3</v>
      </c>
      <c r="AH33" s="119"/>
      <c r="AI33" s="5"/>
    </row>
    <row r="34" spans="1:35" s="26" customFormat="1" x14ac:dyDescent="0.25">
      <c r="A34" s="131" t="s">
        <v>99</v>
      </c>
      <c r="B34" s="144" t="s">
        <v>43</v>
      </c>
      <c r="C34" s="11" t="s">
        <v>161</v>
      </c>
      <c r="D34" s="21">
        <f t="shared" si="9"/>
        <v>3</v>
      </c>
      <c r="E34" s="145"/>
      <c r="F34" s="79">
        <v>4</v>
      </c>
      <c r="G34" s="114">
        <f t="shared" si="13"/>
        <v>30</v>
      </c>
      <c r="H34" s="84">
        <f t="shared" si="10"/>
        <v>30</v>
      </c>
      <c r="I34" s="85">
        <f t="shared" si="11"/>
        <v>0</v>
      </c>
      <c r="J34" s="146"/>
      <c r="K34" s="146"/>
      <c r="L34" s="147"/>
      <c r="M34" s="147"/>
      <c r="N34" s="78"/>
      <c r="O34" s="77"/>
      <c r="P34" s="148"/>
      <c r="Q34" s="77"/>
      <c r="R34" s="78"/>
      <c r="S34" s="79"/>
      <c r="T34" s="77"/>
      <c r="U34" s="78"/>
      <c r="V34" s="77">
        <v>30</v>
      </c>
      <c r="W34" s="78"/>
      <c r="X34" s="79">
        <v>3</v>
      </c>
      <c r="Y34" s="77"/>
      <c r="Z34" s="78"/>
      <c r="AA34" s="77"/>
      <c r="AB34" s="78"/>
      <c r="AC34" s="117"/>
      <c r="AD34" s="140"/>
      <c r="AE34" s="80">
        <f>ROUND((30+8)/25, 1)</f>
        <v>1.5</v>
      </c>
      <c r="AF34" s="149"/>
      <c r="AG34" s="93">
        <f t="shared" si="12"/>
        <v>3</v>
      </c>
      <c r="AH34" s="119"/>
      <c r="AI34" s="5"/>
    </row>
    <row r="35" spans="1:35" s="26" customFormat="1" x14ac:dyDescent="0.25">
      <c r="A35" s="71" t="s">
        <v>100</v>
      </c>
      <c r="B35" s="144" t="s">
        <v>44</v>
      </c>
      <c r="C35" s="11" t="s">
        <v>279</v>
      </c>
      <c r="D35" s="21">
        <f t="shared" si="9"/>
        <v>5</v>
      </c>
      <c r="E35" s="145">
        <v>1</v>
      </c>
      <c r="F35" s="79"/>
      <c r="G35" s="114">
        <f>H35+I35</f>
        <v>60</v>
      </c>
      <c r="H35" s="84">
        <f t="shared" si="10"/>
        <v>30</v>
      </c>
      <c r="I35" s="85">
        <f t="shared" si="11"/>
        <v>30</v>
      </c>
      <c r="J35" s="146"/>
      <c r="K35" s="146"/>
      <c r="L35" s="147"/>
      <c r="M35" s="147"/>
      <c r="N35" s="78"/>
      <c r="O35" s="77">
        <v>30</v>
      </c>
      <c r="P35" s="148">
        <v>30</v>
      </c>
      <c r="Q35" s="72"/>
      <c r="R35" s="75"/>
      <c r="S35" s="76">
        <v>5</v>
      </c>
      <c r="T35" s="77"/>
      <c r="U35" s="78"/>
      <c r="V35" s="77"/>
      <c r="W35" s="78"/>
      <c r="X35" s="79"/>
      <c r="Y35" s="72"/>
      <c r="Z35" s="75"/>
      <c r="AA35" s="72"/>
      <c r="AB35" s="75"/>
      <c r="AC35" s="115"/>
      <c r="AD35" s="140"/>
      <c r="AE35" s="119">
        <f>ROUND((30+30+8+8+2)/25, 1)</f>
        <v>3.1</v>
      </c>
      <c r="AF35" s="80"/>
      <c r="AG35" s="93">
        <f t="shared" si="12"/>
        <v>5</v>
      </c>
      <c r="AH35" s="119"/>
      <c r="AI35" s="5"/>
    </row>
    <row r="36" spans="1:35" s="26" customFormat="1" ht="24.75" customHeight="1" x14ac:dyDescent="0.25">
      <c r="A36" s="131" t="s">
        <v>101</v>
      </c>
      <c r="B36" s="150" t="s">
        <v>295</v>
      </c>
      <c r="C36" s="9" t="s">
        <v>260</v>
      </c>
      <c r="D36" s="21">
        <f t="shared" si="9"/>
        <v>5</v>
      </c>
      <c r="E36" s="21"/>
      <c r="F36" s="21">
        <v>1</v>
      </c>
      <c r="G36" s="114">
        <f>H36+I36</f>
        <v>60</v>
      </c>
      <c r="H36" s="84">
        <f t="shared" si="10"/>
        <v>30</v>
      </c>
      <c r="I36" s="85">
        <f t="shared" si="11"/>
        <v>30</v>
      </c>
      <c r="J36" s="73"/>
      <c r="K36" s="73"/>
      <c r="L36" s="73"/>
      <c r="M36" s="73"/>
      <c r="N36" s="73"/>
      <c r="O36" s="72">
        <v>30</v>
      </c>
      <c r="P36" s="75">
        <v>30</v>
      </c>
      <c r="Q36" s="72"/>
      <c r="R36" s="75"/>
      <c r="S36" s="76">
        <v>5</v>
      </c>
      <c r="T36" s="77"/>
      <c r="U36" s="151"/>
      <c r="V36" s="77"/>
      <c r="W36" s="78"/>
      <c r="X36" s="79"/>
      <c r="Y36" s="72"/>
      <c r="Z36" s="75"/>
      <c r="AA36" s="72"/>
      <c r="AB36" s="75"/>
      <c r="AC36" s="115"/>
      <c r="AD36" s="140"/>
      <c r="AE36" s="80">
        <f>ROUND((30+30+8+8)/25, 1)</f>
        <v>3</v>
      </c>
      <c r="AF36" s="80"/>
      <c r="AG36" s="93">
        <f t="shared" si="12"/>
        <v>5</v>
      </c>
      <c r="AH36" s="119"/>
      <c r="AI36" s="5"/>
    </row>
    <row r="37" spans="1:35" s="26" customFormat="1" x14ac:dyDescent="0.25">
      <c r="A37" s="71" t="s">
        <v>102</v>
      </c>
      <c r="B37" s="144" t="s">
        <v>126</v>
      </c>
      <c r="C37" s="9" t="s">
        <v>262</v>
      </c>
      <c r="D37" s="21">
        <f t="shared" si="9"/>
        <v>5</v>
      </c>
      <c r="E37" s="145">
        <v>5</v>
      </c>
      <c r="F37" s="79"/>
      <c r="G37" s="114">
        <f>H37+I37</f>
        <v>60</v>
      </c>
      <c r="H37" s="84">
        <f t="shared" si="10"/>
        <v>30</v>
      </c>
      <c r="I37" s="85">
        <f t="shared" si="11"/>
        <v>30</v>
      </c>
      <c r="J37" s="146"/>
      <c r="K37" s="146"/>
      <c r="L37" s="147"/>
      <c r="M37" s="147"/>
      <c r="N37" s="78"/>
      <c r="O37" s="77"/>
      <c r="P37" s="148"/>
      <c r="Q37" s="72"/>
      <c r="R37" s="75"/>
      <c r="S37" s="76"/>
      <c r="T37" s="77"/>
      <c r="U37" s="78"/>
      <c r="V37" s="77"/>
      <c r="W37" s="78"/>
      <c r="X37" s="79"/>
      <c r="Y37" s="77">
        <v>30</v>
      </c>
      <c r="Z37" s="78">
        <v>30</v>
      </c>
      <c r="AA37" s="72"/>
      <c r="AB37" s="75"/>
      <c r="AC37" s="115">
        <v>5</v>
      </c>
      <c r="AD37" s="140"/>
      <c r="AE37" s="119">
        <f>ROUND((30+30+8+8+2)/25, 1)</f>
        <v>3.1</v>
      </c>
      <c r="AF37" s="80"/>
      <c r="AG37" s="93">
        <f t="shared" si="12"/>
        <v>5</v>
      </c>
      <c r="AH37" s="119"/>
      <c r="AI37" s="5"/>
    </row>
    <row r="38" spans="1:35" s="26" customFormat="1" x14ac:dyDescent="0.25">
      <c r="A38" s="131" t="s">
        <v>103</v>
      </c>
      <c r="B38" s="144" t="s">
        <v>125</v>
      </c>
      <c r="C38" s="9" t="s">
        <v>162</v>
      </c>
      <c r="D38" s="21">
        <f t="shared" si="9"/>
        <v>2</v>
      </c>
      <c r="E38" s="145"/>
      <c r="F38" s="79">
        <v>6</v>
      </c>
      <c r="G38" s="114">
        <f t="shared" si="13"/>
        <v>15</v>
      </c>
      <c r="H38" s="84">
        <f t="shared" si="10"/>
        <v>15</v>
      </c>
      <c r="I38" s="85">
        <f t="shared" si="11"/>
        <v>0</v>
      </c>
      <c r="J38" s="146"/>
      <c r="K38" s="146"/>
      <c r="L38" s="147"/>
      <c r="M38" s="147"/>
      <c r="N38" s="78"/>
      <c r="O38" s="77"/>
      <c r="P38" s="148"/>
      <c r="Q38" s="77"/>
      <c r="R38" s="78"/>
      <c r="S38" s="79"/>
      <c r="T38" s="77"/>
      <c r="U38" s="78"/>
      <c r="V38" s="77"/>
      <c r="W38" s="78"/>
      <c r="X38" s="79"/>
      <c r="Y38" s="77"/>
      <c r="Z38" s="78"/>
      <c r="AA38" s="77">
        <v>15</v>
      </c>
      <c r="AB38" s="78"/>
      <c r="AC38" s="117">
        <v>2</v>
      </c>
      <c r="AD38" s="140"/>
      <c r="AE38" s="93">
        <f>ROUND((15+4)/25, 1)</f>
        <v>0.8</v>
      </c>
      <c r="AF38" s="149"/>
      <c r="AG38" s="93">
        <f t="shared" si="12"/>
        <v>2</v>
      </c>
      <c r="AH38" s="119"/>
      <c r="AI38" s="5"/>
    </row>
    <row r="39" spans="1:35" s="26" customFormat="1" x14ac:dyDescent="0.25">
      <c r="A39" s="71" t="s">
        <v>129</v>
      </c>
      <c r="B39" s="144" t="s">
        <v>46</v>
      </c>
      <c r="C39" s="11" t="s">
        <v>263</v>
      </c>
      <c r="D39" s="21">
        <f t="shared" si="9"/>
        <v>5</v>
      </c>
      <c r="E39" s="145">
        <v>6</v>
      </c>
      <c r="F39" s="79"/>
      <c r="G39" s="114">
        <f>H39+I39</f>
        <v>45</v>
      </c>
      <c r="H39" s="84">
        <f t="shared" si="10"/>
        <v>15</v>
      </c>
      <c r="I39" s="85">
        <f t="shared" si="11"/>
        <v>30</v>
      </c>
      <c r="J39" s="146"/>
      <c r="K39" s="146"/>
      <c r="L39" s="147"/>
      <c r="M39" s="147"/>
      <c r="N39" s="78"/>
      <c r="O39" s="77"/>
      <c r="P39" s="148"/>
      <c r="Q39" s="72"/>
      <c r="R39" s="75"/>
      <c r="S39" s="76"/>
      <c r="T39" s="77"/>
      <c r="U39" s="78"/>
      <c r="V39" s="77"/>
      <c r="W39" s="78"/>
      <c r="X39" s="79"/>
      <c r="Y39" s="72"/>
      <c r="Z39" s="75"/>
      <c r="AA39" s="72">
        <v>15</v>
      </c>
      <c r="AB39" s="75">
        <v>30</v>
      </c>
      <c r="AC39" s="115">
        <v>5</v>
      </c>
      <c r="AD39" s="140"/>
      <c r="AE39" s="80">
        <f>ROUND((15+30+4+8+2)/25, 1)</f>
        <v>2.4</v>
      </c>
      <c r="AF39" s="80"/>
      <c r="AG39" s="93">
        <f t="shared" si="12"/>
        <v>5</v>
      </c>
      <c r="AH39" s="119"/>
      <c r="AI39" s="5"/>
    </row>
    <row r="40" spans="1:35" s="26" customFormat="1" x14ac:dyDescent="0.25">
      <c r="A40" s="131" t="s">
        <v>104</v>
      </c>
      <c r="B40" s="144" t="s">
        <v>45</v>
      </c>
      <c r="C40" s="11" t="s">
        <v>163</v>
      </c>
      <c r="D40" s="21">
        <f t="shared" si="9"/>
        <v>4</v>
      </c>
      <c r="E40" s="145">
        <v>4</v>
      </c>
      <c r="F40" s="79"/>
      <c r="G40" s="114">
        <f t="shared" si="13"/>
        <v>45</v>
      </c>
      <c r="H40" s="84">
        <f t="shared" si="10"/>
        <v>15</v>
      </c>
      <c r="I40" s="85">
        <f t="shared" si="11"/>
        <v>30</v>
      </c>
      <c r="J40" s="146"/>
      <c r="K40" s="146"/>
      <c r="L40" s="147"/>
      <c r="M40" s="147"/>
      <c r="N40" s="78"/>
      <c r="O40" s="77"/>
      <c r="P40" s="148"/>
      <c r="Q40" s="72"/>
      <c r="R40" s="75"/>
      <c r="S40" s="76"/>
      <c r="T40" s="77"/>
      <c r="U40" s="78"/>
      <c r="V40" s="77">
        <v>15</v>
      </c>
      <c r="W40" s="78">
        <v>30</v>
      </c>
      <c r="X40" s="79">
        <v>4</v>
      </c>
      <c r="Y40" s="72"/>
      <c r="Z40" s="75"/>
      <c r="AA40" s="72"/>
      <c r="AB40" s="75"/>
      <c r="AC40" s="115"/>
      <c r="AD40" s="140"/>
      <c r="AE40" s="80">
        <f t="shared" ref="AE40:AE41" si="14">ROUND((15+30+4+8+2)/25, 1)</f>
        <v>2.4</v>
      </c>
      <c r="AF40" s="80"/>
      <c r="AG40" s="93">
        <f t="shared" si="12"/>
        <v>4</v>
      </c>
      <c r="AH40" s="119"/>
      <c r="AI40" s="5"/>
    </row>
    <row r="41" spans="1:35" s="26" customFormat="1" ht="25.5" x14ac:dyDescent="0.25">
      <c r="A41" s="71" t="s">
        <v>105</v>
      </c>
      <c r="B41" s="152" t="s">
        <v>296</v>
      </c>
      <c r="C41" s="11" t="s">
        <v>257</v>
      </c>
      <c r="D41" s="21">
        <f t="shared" si="9"/>
        <v>5</v>
      </c>
      <c r="E41" s="21">
        <v>5</v>
      </c>
      <c r="F41" s="76"/>
      <c r="G41" s="114">
        <f>H41+I41</f>
        <v>45</v>
      </c>
      <c r="H41" s="84">
        <f t="shared" si="10"/>
        <v>15</v>
      </c>
      <c r="I41" s="85">
        <f t="shared" si="11"/>
        <v>30</v>
      </c>
      <c r="J41" s="73"/>
      <c r="K41" s="73"/>
      <c r="L41" s="142"/>
      <c r="M41" s="142"/>
      <c r="N41" s="88"/>
      <c r="O41" s="77"/>
      <c r="P41" s="148"/>
      <c r="Q41" s="72"/>
      <c r="R41" s="75"/>
      <c r="S41" s="76"/>
      <c r="T41" s="77"/>
      <c r="U41" s="78"/>
      <c r="V41" s="77"/>
      <c r="W41" s="78"/>
      <c r="X41" s="79"/>
      <c r="Y41" s="72">
        <v>15</v>
      </c>
      <c r="Z41" s="75">
        <v>30</v>
      </c>
      <c r="AA41" s="72"/>
      <c r="AB41" s="75"/>
      <c r="AC41" s="115">
        <v>5</v>
      </c>
      <c r="AD41" s="140"/>
      <c r="AE41" s="80">
        <f t="shared" si="14"/>
        <v>2.4</v>
      </c>
      <c r="AF41" s="80"/>
      <c r="AG41" s="93">
        <f t="shared" si="12"/>
        <v>5</v>
      </c>
      <c r="AH41" s="119"/>
      <c r="AI41" s="5"/>
    </row>
    <row r="42" spans="1:35" s="26" customFormat="1" ht="18" customHeight="1" x14ac:dyDescent="0.25">
      <c r="A42" s="131" t="s">
        <v>131</v>
      </c>
      <c r="B42" s="153" t="s">
        <v>93</v>
      </c>
      <c r="C42" s="11" t="s">
        <v>264</v>
      </c>
      <c r="D42" s="21">
        <f t="shared" si="9"/>
        <v>3</v>
      </c>
      <c r="E42" s="145"/>
      <c r="F42" s="79">
        <v>4</v>
      </c>
      <c r="G42" s="114">
        <f t="shared" si="13"/>
        <v>30</v>
      </c>
      <c r="H42" s="84">
        <f t="shared" si="10"/>
        <v>0</v>
      </c>
      <c r="I42" s="85">
        <f t="shared" si="11"/>
        <v>30</v>
      </c>
      <c r="J42" s="146"/>
      <c r="K42" s="146"/>
      <c r="L42" s="147"/>
      <c r="M42" s="147"/>
      <c r="N42" s="78"/>
      <c r="O42" s="77"/>
      <c r="P42" s="148"/>
      <c r="Q42" s="72"/>
      <c r="R42" s="75"/>
      <c r="S42" s="76"/>
      <c r="T42" s="77"/>
      <c r="U42" s="78"/>
      <c r="V42" s="77"/>
      <c r="W42" s="78">
        <v>30</v>
      </c>
      <c r="X42" s="79">
        <v>3</v>
      </c>
      <c r="Y42" s="72"/>
      <c r="Z42" s="75"/>
      <c r="AA42" s="72"/>
      <c r="AB42" s="75"/>
      <c r="AC42" s="115"/>
      <c r="AD42" s="140"/>
      <c r="AE42" s="80">
        <f>ROUND((30+8)/25, 1)</f>
        <v>1.5</v>
      </c>
      <c r="AF42" s="80"/>
      <c r="AG42" s="93">
        <f t="shared" si="12"/>
        <v>3</v>
      </c>
      <c r="AH42" s="119"/>
      <c r="AI42" s="5"/>
    </row>
    <row r="43" spans="1:35" s="26" customFormat="1" ht="26.25" thickBot="1" x14ac:dyDescent="0.3">
      <c r="A43" s="71" t="s">
        <v>108</v>
      </c>
      <c r="B43" s="153" t="s">
        <v>88</v>
      </c>
      <c r="C43" s="11" t="s">
        <v>265</v>
      </c>
      <c r="D43" s="21">
        <f t="shared" si="9"/>
        <v>2</v>
      </c>
      <c r="E43" s="145"/>
      <c r="F43" s="79">
        <v>3</v>
      </c>
      <c r="G43" s="114">
        <f t="shared" si="13"/>
        <v>15</v>
      </c>
      <c r="H43" s="84">
        <f t="shared" si="10"/>
        <v>0</v>
      </c>
      <c r="I43" s="85">
        <f t="shared" si="11"/>
        <v>15</v>
      </c>
      <c r="J43" s="146"/>
      <c r="K43" s="146"/>
      <c r="L43" s="147"/>
      <c r="M43" s="147"/>
      <c r="N43" s="91"/>
      <c r="O43" s="77"/>
      <c r="P43" s="148"/>
      <c r="Q43" s="72"/>
      <c r="R43" s="75"/>
      <c r="S43" s="76"/>
      <c r="T43" s="77"/>
      <c r="U43" s="78">
        <v>15</v>
      </c>
      <c r="V43" s="77"/>
      <c r="W43" s="78"/>
      <c r="X43" s="79">
        <v>2</v>
      </c>
      <c r="Y43" s="72"/>
      <c r="Z43" s="75"/>
      <c r="AA43" s="72"/>
      <c r="AB43" s="75"/>
      <c r="AC43" s="115"/>
      <c r="AD43" s="140"/>
      <c r="AE43" s="93">
        <f>ROUND((15+4)/25, 1)</f>
        <v>0.8</v>
      </c>
      <c r="AF43" s="80"/>
      <c r="AG43" s="93">
        <f t="shared" si="12"/>
        <v>2</v>
      </c>
      <c r="AH43" s="119"/>
      <c r="AI43" s="5"/>
    </row>
    <row r="44" spans="1:35" s="26" customFormat="1" ht="16.5" thickTop="1" thickBot="1" x14ac:dyDescent="0.3">
      <c r="A44" s="262" t="s">
        <v>12</v>
      </c>
      <c r="B44" s="263"/>
      <c r="C44" s="99"/>
      <c r="D44" s="100">
        <f>SUM(D28:D43)</f>
        <v>63</v>
      </c>
      <c r="E44" s="154"/>
      <c r="F44" s="154"/>
      <c r="G44" s="155">
        <f t="shared" ref="G44:AH44" si="15">SUM(G28:G43)</f>
        <v>645</v>
      </c>
      <c r="H44" s="155">
        <f t="shared" si="15"/>
        <v>330</v>
      </c>
      <c r="I44" s="155">
        <f t="shared" si="15"/>
        <v>315</v>
      </c>
      <c r="J44" s="155">
        <f t="shared" si="15"/>
        <v>0</v>
      </c>
      <c r="K44" s="155">
        <f t="shared" si="15"/>
        <v>0</v>
      </c>
      <c r="L44" s="155">
        <f t="shared" si="15"/>
        <v>0</v>
      </c>
      <c r="M44" s="155">
        <f t="shared" si="15"/>
        <v>0</v>
      </c>
      <c r="N44" s="155">
        <f t="shared" si="15"/>
        <v>0</v>
      </c>
      <c r="O44" s="156">
        <f t="shared" si="15"/>
        <v>90</v>
      </c>
      <c r="P44" s="157">
        <f t="shared" si="15"/>
        <v>60</v>
      </c>
      <c r="Q44" s="156">
        <f t="shared" si="15"/>
        <v>90</v>
      </c>
      <c r="R44" s="157">
        <f t="shared" si="15"/>
        <v>60</v>
      </c>
      <c r="S44" s="156">
        <f t="shared" si="15"/>
        <v>26</v>
      </c>
      <c r="T44" s="158">
        <f t="shared" si="15"/>
        <v>15</v>
      </c>
      <c r="U44" s="159">
        <f t="shared" si="15"/>
        <v>45</v>
      </c>
      <c r="V44" s="158">
        <f t="shared" si="15"/>
        <v>45</v>
      </c>
      <c r="W44" s="159">
        <f t="shared" si="15"/>
        <v>60</v>
      </c>
      <c r="X44" s="158">
        <f t="shared" si="15"/>
        <v>17</v>
      </c>
      <c r="Y44" s="156">
        <f t="shared" si="15"/>
        <v>45</v>
      </c>
      <c r="Z44" s="157">
        <f t="shared" si="15"/>
        <v>60</v>
      </c>
      <c r="AA44" s="156">
        <f t="shared" si="15"/>
        <v>45</v>
      </c>
      <c r="AB44" s="157">
        <f t="shared" si="15"/>
        <v>30</v>
      </c>
      <c r="AC44" s="156">
        <f t="shared" si="15"/>
        <v>20</v>
      </c>
      <c r="AD44" s="108">
        <f t="shared" si="15"/>
        <v>0</v>
      </c>
      <c r="AE44" s="108">
        <f>SUM(AE28:AE43)</f>
        <v>33.299999999999997</v>
      </c>
      <c r="AF44" s="108">
        <f t="shared" si="15"/>
        <v>0</v>
      </c>
      <c r="AG44" s="108">
        <f t="shared" si="15"/>
        <v>63</v>
      </c>
      <c r="AH44" s="109">
        <f t="shared" si="15"/>
        <v>0</v>
      </c>
      <c r="AI44" s="5"/>
    </row>
    <row r="45" spans="1:35" s="25" customFormat="1" ht="16.5" thickTop="1" thickBot="1" x14ac:dyDescent="0.3">
      <c r="A45" s="260" t="s">
        <v>244</v>
      </c>
      <c r="B45" s="261"/>
      <c r="C45" s="261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110"/>
      <c r="AE45" s="110"/>
      <c r="AF45" s="110"/>
      <c r="AG45" s="110"/>
      <c r="AH45" s="110"/>
      <c r="AI45" s="16"/>
    </row>
    <row r="46" spans="1:35" s="26" customFormat="1" ht="15.75" thickTop="1" x14ac:dyDescent="0.25">
      <c r="A46" s="71" t="s">
        <v>109</v>
      </c>
      <c r="B46" s="160" t="s">
        <v>47</v>
      </c>
      <c r="C46" s="160" t="s">
        <v>164</v>
      </c>
      <c r="D46" s="21">
        <f t="shared" ref="D46:D62" si="16">S46+X46+AC46</f>
        <v>4</v>
      </c>
      <c r="E46" s="21">
        <v>3</v>
      </c>
      <c r="F46" s="21"/>
      <c r="G46" s="22">
        <f t="shared" ref="G46:G59" si="17">H46+I46</f>
        <v>45</v>
      </c>
      <c r="H46" s="84">
        <f t="shared" ref="H46:H59" si="18">O46+Q46+T46+V46+Y46+AA46</f>
        <v>15</v>
      </c>
      <c r="I46" s="85">
        <f t="shared" ref="I46:I59" si="19">P46+R46+U46+W46+Z46+AB46</f>
        <v>30</v>
      </c>
      <c r="J46" s="73"/>
      <c r="K46" s="73"/>
      <c r="L46" s="73"/>
      <c r="M46" s="73"/>
      <c r="N46" s="73"/>
      <c r="O46" s="161"/>
      <c r="P46" s="162"/>
      <c r="Q46" s="163"/>
      <c r="R46" s="164"/>
      <c r="S46" s="165"/>
      <c r="T46" s="166">
        <v>15</v>
      </c>
      <c r="U46" s="167">
        <v>30</v>
      </c>
      <c r="V46" s="166"/>
      <c r="W46" s="168"/>
      <c r="X46" s="76">
        <v>4</v>
      </c>
      <c r="Y46" s="163"/>
      <c r="Z46" s="164"/>
      <c r="AA46" s="163"/>
      <c r="AB46" s="164"/>
      <c r="AC46" s="169"/>
      <c r="AD46" s="119">
        <f t="shared" ref="AD46:AD62" si="20">D46</f>
        <v>4</v>
      </c>
      <c r="AE46" s="80">
        <f t="shared" ref="AE46" si="21">ROUND((15+30+4+8+2)/25, 1)</f>
        <v>2.4</v>
      </c>
      <c r="AF46" s="80"/>
      <c r="AG46" s="93">
        <f t="shared" ref="AG46:AG62" si="22">D46</f>
        <v>4</v>
      </c>
      <c r="AH46" s="119"/>
      <c r="AI46" s="5"/>
    </row>
    <row r="47" spans="1:35" s="26" customFormat="1" x14ac:dyDescent="0.25">
      <c r="A47" s="71" t="s">
        <v>110</v>
      </c>
      <c r="B47" s="160" t="s">
        <v>48</v>
      </c>
      <c r="C47" s="160" t="s">
        <v>165</v>
      </c>
      <c r="D47" s="21">
        <f t="shared" si="16"/>
        <v>3</v>
      </c>
      <c r="E47" s="21"/>
      <c r="F47" s="21">
        <v>3</v>
      </c>
      <c r="G47" s="22">
        <f t="shared" si="17"/>
        <v>30</v>
      </c>
      <c r="H47" s="84">
        <f t="shared" si="18"/>
        <v>30</v>
      </c>
      <c r="I47" s="85">
        <f t="shared" si="19"/>
        <v>0</v>
      </c>
      <c r="J47" s="73"/>
      <c r="K47" s="73"/>
      <c r="L47" s="73"/>
      <c r="M47" s="73"/>
      <c r="N47" s="73"/>
      <c r="O47" s="161"/>
      <c r="P47" s="162"/>
      <c r="Q47" s="163"/>
      <c r="R47" s="164"/>
      <c r="S47" s="165"/>
      <c r="T47" s="166">
        <v>30</v>
      </c>
      <c r="U47" s="167"/>
      <c r="V47" s="166"/>
      <c r="W47" s="168"/>
      <c r="X47" s="76">
        <v>3</v>
      </c>
      <c r="Y47" s="163"/>
      <c r="Z47" s="164"/>
      <c r="AA47" s="163"/>
      <c r="AB47" s="164"/>
      <c r="AC47" s="169"/>
      <c r="AD47" s="119">
        <f t="shared" si="20"/>
        <v>3</v>
      </c>
      <c r="AE47" s="80">
        <f>ROUND((30+8)/25, 1)</f>
        <v>1.5</v>
      </c>
      <c r="AF47" s="80"/>
      <c r="AG47" s="93">
        <f t="shared" si="22"/>
        <v>3</v>
      </c>
      <c r="AH47" s="119"/>
      <c r="AI47" s="5"/>
    </row>
    <row r="48" spans="1:35" s="26" customFormat="1" x14ac:dyDescent="0.25">
      <c r="A48" s="71" t="s">
        <v>111</v>
      </c>
      <c r="B48" s="160" t="s">
        <v>49</v>
      </c>
      <c r="C48" s="160" t="s">
        <v>166</v>
      </c>
      <c r="D48" s="21">
        <f t="shared" si="16"/>
        <v>2</v>
      </c>
      <c r="E48" s="21"/>
      <c r="F48" s="21">
        <v>4</v>
      </c>
      <c r="G48" s="22">
        <f t="shared" si="17"/>
        <v>15</v>
      </c>
      <c r="H48" s="84">
        <f t="shared" si="18"/>
        <v>15</v>
      </c>
      <c r="I48" s="85">
        <f t="shared" si="19"/>
        <v>0</v>
      </c>
      <c r="J48" s="73"/>
      <c r="K48" s="73"/>
      <c r="L48" s="73"/>
      <c r="M48" s="73"/>
      <c r="N48" s="73"/>
      <c r="O48" s="161"/>
      <c r="P48" s="162"/>
      <c r="Q48" s="163"/>
      <c r="R48" s="164"/>
      <c r="S48" s="165"/>
      <c r="T48" s="166"/>
      <c r="U48" s="167"/>
      <c r="V48" s="166">
        <v>15</v>
      </c>
      <c r="W48" s="168"/>
      <c r="X48" s="170">
        <v>2</v>
      </c>
      <c r="Y48" s="163"/>
      <c r="Z48" s="164"/>
      <c r="AA48" s="163"/>
      <c r="AB48" s="164"/>
      <c r="AC48" s="169"/>
      <c r="AD48" s="119">
        <f t="shared" si="20"/>
        <v>2</v>
      </c>
      <c r="AE48" s="93">
        <f>ROUND((15+4)/25, 1)</f>
        <v>0.8</v>
      </c>
      <c r="AF48" s="80"/>
      <c r="AG48" s="93">
        <f t="shared" si="22"/>
        <v>2</v>
      </c>
      <c r="AH48" s="119"/>
      <c r="AI48" s="5"/>
    </row>
    <row r="49" spans="1:35" s="26" customFormat="1" x14ac:dyDescent="0.25">
      <c r="A49" s="71" t="s">
        <v>112</v>
      </c>
      <c r="B49" s="160" t="s">
        <v>50</v>
      </c>
      <c r="C49" s="160" t="s">
        <v>167</v>
      </c>
      <c r="D49" s="21">
        <f t="shared" si="16"/>
        <v>3</v>
      </c>
      <c r="E49" s="21">
        <v>5</v>
      </c>
      <c r="F49" s="21"/>
      <c r="G49" s="22">
        <f t="shared" si="17"/>
        <v>30</v>
      </c>
      <c r="H49" s="84">
        <f t="shared" si="18"/>
        <v>15</v>
      </c>
      <c r="I49" s="85">
        <f t="shared" si="19"/>
        <v>15</v>
      </c>
      <c r="J49" s="73"/>
      <c r="K49" s="73"/>
      <c r="L49" s="73"/>
      <c r="M49" s="73"/>
      <c r="N49" s="73"/>
      <c r="O49" s="161"/>
      <c r="P49" s="162"/>
      <c r="Q49" s="163"/>
      <c r="R49" s="164"/>
      <c r="S49" s="165"/>
      <c r="T49" s="166"/>
      <c r="U49" s="167"/>
      <c r="V49" s="166"/>
      <c r="W49" s="168"/>
      <c r="X49" s="170"/>
      <c r="Y49" s="163">
        <v>15</v>
      </c>
      <c r="Z49" s="164">
        <v>15</v>
      </c>
      <c r="AA49" s="163"/>
      <c r="AB49" s="164"/>
      <c r="AC49" s="169">
        <v>3</v>
      </c>
      <c r="AD49" s="119">
        <f t="shared" si="20"/>
        <v>3</v>
      </c>
      <c r="AE49" s="80">
        <f>ROUND((30+8+2)/25, 1)</f>
        <v>1.6</v>
      </c>
      <c r="AF49" s="80"/>
      <c r="AG49" s="93">
        <f t="shared" si="22"/>
        <v>3</v>
      </c>
      <c r="AH49" s="119"/>
      <c r="AI49" s="5"/>
    </row>
    <row r="50" spans="1:35" s="26" customFormat="1" x14ac:dyDescent="0.25">
      <c r="A50" s="71" t="s">
        <v>113</v>
      </c>
      <c r="B50" s="160" t="s">
        <v>51</v>
      </c>
      <c r="C50" s="12" t="s">
        <v>168</v>
      </c>
      <c r="D50" s="21">
        <f t="shared" si="16"/>
        <v>2</v>
      </c>
      <c r="E50" s="21"/>
      <c r="F50" s="21">
        <v>6</v>
      </c>
      <c r="G50" s="22">
        <f t="shared" si="17"/>
        <v>30</v>
      </c>
      <c r="H50" s="84">
        <f t="shared" si="18"/>
        <v>30</v>
      </c>
      <c r="I50" s="85">
        <f t="shared" si="19"/>
        <v>0</v>
      </c>
      <c r="J50" s="73"/>
      <c r="K50" s="73"/>
      <c r="L50" s="73"/>
      <c r="M50" s="73"/>
      <c r="N50" s="73"/>
      <c r="O50" s="161"/>
      <c r="P50" s="162"/>
      <c r="Q50" s="163"/>
      <c r="R50" s="164"/>
      <c r="S50" s="165"/>
      <c r="T50" s="166"/>
      <c r="U50" s="167"/>
      <c r="V50" s="166"/>
      <c r="W50" s="168"/>
      <c r="X50" s="170"/>
      <c r="Y50" s="163"/>
      <c r="Z50" s="164"/>
      <c r="AA50" s="163">
        <v>30</v>
      </c>
      <c r="AB50" s="164"/>
      <c r="AC50" s="169">
        <v>2</v>
      </c>
      <c r="AD50" s="119">
        <f t="shared" si="20"/>
        <v>2</v>
      </c>
      <c r="AE50" s="80">
        <f>ROUND((30+8)/25, 1)</f>
        <v>1.5</v>
      </c>
      <c r="AF50" s="80"/>
      <c r="AG50" s="93">
        <f t="shared" si="22"/>
        <v>2</v>
      </c>
      <c r="AH50" s="119"/>
      <c r="AI50" s="5"/>
    </row>
    <row r="51" spans="1:35" s="26" customFormat="1" x14ac:dyDescent="0.25">
      <c r="A51" s="71" t="s">
        <v>114</v>
      </c>
      <c r="B51" s="160" t="s">
        <v>52</v>
      </c>
      <c r="C51" s="12" t="s">
        <v>169</v>
      </c>
      <c r="D51" s="21">
        <f t="shared" si="16"/>
        <v>4</v>
      </c>
      <c r="E51" s="21">
        <v>6</v>
      </c>
      <c r="F51" s="21"/>
      <c r="G51" s="22">
        <f t="shared" si="17"/>
        <v>30</v>
      </c>
      <c r="H51" s="84">
        <f t="shared" si="18"/>
        <v>15</v>
      </c>
      <c r="I51" s="85">
        <f t="shared" si="19"/>
        <v>15</v>
      </c>
      <c r="J51" s="73"/>
      <c r="K51" s="73"/>
      <c r="L51" s="73"/>
      <c r="M51" s="73"/>
      <c r="N51" s="73"/>
      <c r="O51" s="161"/>
      <c r="P51" s="162"/>
      <c r="Q51" s="163"/>
      <c r="R51" s="164"/>
      <c r="S51" s="165"/>
      <c r="T51" s="166"/>
      <c r="U51" s="167"/>
      <c r="V51" s="166"/>
      <c r="W51" s="168"/>
      <c r="X51" s="170"/>
      <c r="Y51" s="163"/>
      <c r="Z51" s="164"/>
      <c r="AA51" s="163">
        <v>15</v>
      </c>
      <c r="AB51" s="164">
        <v>15</v>
      </c>
      <c r="AC51" s="169">
        <v>4</v>
      </c>
      <c r="AD51" s="119">
        <f t="shared" si="20"/>
        <v>4</v>
      </c>
      <c r="AE51" s="80">
        <f>ROUND((30+8+2)/25, 1)</f>
        <v>1.6</v>
      </c>
      <c r="AF51" s="80"/>
      <c r="AG51" s="93">
        <f t="shared" si="22"/>
        <v>4</v>
      </c>
      <c r="AH51" s="119"/>
      <c r="AI51" s="5"/>
    </row>
    <row r="52" spans="1:35" s="26" customFormat="1" ht="24" customHeight="1" x14ac:dyDescent="0.25">
      <c r="A52" s="171" t="s">
        <v>115</v>
      </c>
      <c r="B52" s="9" t="s">
        <v>297</v>
      </c>
      <c r="C52" s="172" t="s">
        <v>280</v>
      </c>
      <c r="D52" s="173">
        <f t="shared" si="16"/>
        <v>5</v>
      </c>
      <c r="E52" s="173">
        <v>4</v>
      </c>
      <c r="F52" s="173"/>
      <c r="G52" s="173">
        <f t="shared" si="17"/>
        <v>60</v>
      </c>
      <c r="H52" s="174">
        <f t="shared" si="18"/>
        <v>30</v>
      </c>
      <c r="I52" s="175">
        <f t="shared" si="19"/>
        <v>30</v>
      </c>
      <c r="J52" s="176"/>
      <c r="K52" s="176"/>
      <c r="L52" s="176"/>
      <c r="M52" s="176"/>
      <c r="N52" s="176"/>
      <c r="O52" s="161"/>
      <c r="P52" s="162"/>
      <c r="Q52" s="163"/>
      <c r="R52" s="164"/>
      <c r="S52" s="165"/>
      <c r="T52" s="163"/>
      <c r="U52" s="177"/>
      <c r="V52" s="163">
        <v>30</v>
      </c>
      <c r="W52" s="164">
        <v>30</v>
      </c>
      <c r="X52" s="165">
        <v>5</v>
      </c>
      <c r="Y52" s="163"/>
      <c r="Z52" s="164"/>
      <c r="AA52" s="163"/>
      <c r="AB52" s="164"/>
      <c r="AC52" s="169"/>
      <c r="AD52" s="140">
        <f t="shared" si="20"/>
        <v>5</v>
      </c>
      <c r="AE52" s="140">
        <f t="shared" ref="AE52:AE54" si="23">ROUND((30+30+8+8+2)/25, 1)</f>
        <v>3.1</v>
      </c>
      <c r="AF52" s="178"/>
      <c r="AG52" s="179">
        <f t="shared" si="22"/>
        <v>5</v>
      </c>
      <c r="AH52" s="140"/>
      <c r="AI52" s="5"/>
    </row>
    <row r="53" spans="1:35" s="26" customFormat="1" ht="30.75" customHeight="1" x14ac:dyDescent="0.25">
      <c r="A53" s="171" t="s">
        <v>116</v>
      </c>
      <c r="B53" s="9" t="s">
        <v>298</v>
      </c>
      <c r="C53" s="180" t="s">
        <v>250</v>
      </c>
      <c r="D53" s="173">
        <f t="shared" si="16"/>
        <v>5</v>
      </c>
      <c r="E53" s="173">
        <v>3</v>
      </c>
      <c r="F53" s="173"/>
      <c r="G53" s="173">
        <f t="shared" si="17"/>
        <v>60</v>
      </c>
      <c r="H53" s="174">
        <f t="shared" si="18"/>
        <v>30</v>
      </c>
      <c r="I53" s="175">
        <f t="shared" si="19"/>
        <v>30</v>
      </c>
      <c r="J53" s="176"/>
      <c r="K53" s="176"/>
      <c r="L53" s="176"/>
      <c r="M53" s="176"/>
      <c r="N53" s="176"/>
      <c r="O53" s="161"/>
      <c r="P53" s="162"/>
      <c r="Q53" s="163"/>
      <c r="R53" s="164"/>
      <c r="S53" s="165"/>
      <c r="T53" s="163">
        <v>30</v>
      </c>
      <c r="U53" s="177">
        <v>30</v>
      </c>
      <c r="V53" s="163"/>
      <c r="W53" s="164"/>
      <c r="X53" s="165">
        <v>5</v>
      </c>
      <c r="Y53" s="163"/>
      <c r="Z53" s="164"/>
      <c r="AA53" s="163"/>
      <c r="AB53" s="164"/>
      <c r="AC53" s="169"/>
      <c r="AD53" s="140">
        <f t="shared" si="20"/>
        <v>5</v>
      </c>
      <c r="AE53" s="140">
        <f t="shared" si="23"/>
        <v>3.1</v>
      </c>
      <c r="AF53" s="178"/>
      <c r="AG53" s="179">
        <f t="shared" si="22"/>
        <v>5</v>
      </c>
      <c r="AH53" s="140"/>
      <c r="AI53" s="5"/>
    </row>
    <row r="54" spans="1:35" s="26" customFormat="1" ht="25.5" x14ac:dyDescent="0.25">
      <c r="A54" s="171" t="s">
        <v>117</v>
      </c>
      <c r="B54" s="9" t="s">
        <v>54</v>
      </c>
      <c r="C54" s="9" t="s">
        <v>170</v>
      </c>
      <c r="D54" s="173">
        <f t="shared" si="16"/>
        <v>5</v>
      </c>
      <c r="E54" s="173">
        <v>4</v>
      </c>
      <c r="F54" s="173"/>
      <c r="G54" s="173">
        <f t="shared" si="17"/>
        <v>60</v>
      </c>
      <c r="H54" s="174">
        <f t="shared" si="18"/>
        <v>30</v>
      </c>
      <c r="I54" s="175">
        <f t="shared" si="19"/>
        <v>30</v>
      </c>
      <c r="J54" s="176"/>
      <c r="K54" s="176"/>
      <c r="L54" s="176"/>
      <c r="M54" s="176"/>
      <c r="N54" s="176"/>
      <c r="O54" s="161"/>
      <c r="P54" s="162"/>
      <c r="Q54" s="163"/>
      <c r="R54" s="164"/>
      <c r="S54" s="165"/>
      <c r="T54" s="163"/>
      <c r="U54" s="177"/>
      <c r="V54" s="163">
        <v>30</v>
      </c>
      <c r="W54" s="164">
        <v>30</v>
      </c>
      <c r="X54" s="165">
        <v>5</v>
      </c>
      <c r="Y54" s="163"/>
      <c r="Z54" s="164"/>
      <c r="AA54" s="163"/>
      <c r="AB54" s="164"/>
      <c r="AC54" s="169"/>
      <c r="AD54" s="140">
        <f t="shared" si="20"/>
        <v>5</v>
      </c>
      <c r="AE54" s="140">
        <f t="shared" si="23"/>
        <v>3.1</v>
      </c>
      <c r="AF54" s="178"/>
      <c r="AG54" s="179">
        <f t="shared" si="22"/>
        <v>5</v>
      </c>
      <c r="AH54" s="140"/>
      <c r="AI54" s="5"/>
    </row>
    <row r="55" spans="1:35" s="26" customFormat="1" ht="25.5" x14ac:dyDescent="0.25">
      <c r="A55" s="171" t="s">
        <v>118</v>
      </c>
      <c r="B55" s="9" t="s">
        <v>107</v>
      </c>
      <c r="C55" s="9" t="s">
        <v>171</v>
      </c>
      <c r="D55" s="173">
        <f t="shared" si="16"/>
        <v>5</v>
      </c>
      <c r="E55" s="173">
        <v>5</v>
      </c>
      <c r="F55" s="173"/>
      <c r="G55" s="173">
        <f>H55+I55</f>
        <v>45</v>
      </c>
      <c r="H55" s="174">
        <f t="shared" si="18"/>
        <v>15</v>
      </c>
      <c r="I55" s="175">
        <f t="shared" si="19"/>
        <v>30</v>
      </c>
      <c r="J55" s="176"/>
      <c r="K55" s="176"/>
      <c r="L55" s="176"/>
      <c r="M55" s="176"/>
      <c r="N55" s="176"/>
      <c r="O55" s="161"/>
      <c r="P55" s="162"/>
      <c r="Q55" s="163"/>
      <c r="R55" s="164"/>
      <c r="S55" s="165"/>
      <c r="T55" s="163"/>
      <c r="U55" s="177"/>
      <c r="V55" s="163"/>
      <c r="W55" s="164"/>
      <c r="X55" s="165"/>
      <c r="Y55" s="163">
        <v>15</v>
      </c>
      <c r="Z55" s="164">
        <v>30</v>
      </c>
      <c r="AA55" s="163"/>
      <c r="AB55" s="164"/>
      <c r="AC55" s="169">
        <v>5</v>
      </c>
      <c r="AD55" s="140">
        <f t="shared" si="20"/>
        <v>5</v>
      </c>
      <c r="AE55" s="178">
        <f t="shared" ref="AE55:AE56" si="24">ROUND((15+30+4+8+2)/25, 1)</f>
        <v>2.4</v>
      </c>
      <c r="AF55" s="178"/>
      <c r="AG55" s="179">
        <f t="shared" si="22"/>
        <v>5</v>
      </c>
      <c r="AH55" s="140"/>
      <c r="AI55" s="5"/>
    </row>
    <row r="56" spans="1:35" s="26" customFormat="1" x14ac:dyDescent="0.25">
      <c r="A56" s="171" t="s">
        <v>119</v>
      </c>
      <c r="B56" s="9" t="s">
        <v>55</v>
      </c>
      <c r="C56" s="9" t="s">
        <v>172</v>
      </c>
      <c r="D56" s="173">
        <f t="shared" si="16"/>
        <v>5</v>
      </c>
      <c r="E56" s="5"/>
      <c r="F56" s="173">
        <v>6</v>
      </c>
      <c r="G56" s="173">
        <f>H56+I56</f>
        <v>45</v>
      </c>
      <c r="H56" s="174">
        <f t="shared" si="18"/>
        <v>15</v>
      </c>
      <c r="I56" s="175">
        <f t="shared" si="19"/>
        <v>30</v>
      </c>
      <c r="J56" s="176"/>
      <c r="K56" s="176"/>
      <c r="L56" s="176"/>
      <c r="M56" s="176"/>
      <c r="N56" s="176"/>
      <c r="O56" s="161"/>
      <c r="P56" s="162"/>
      <c r="Q56" s="163"/>
      <c r="R56" s="164"/>
      <c r="S56" s="165"/>
      <c r="T56" s="163"/>
      <c r="U56" s="177"/>
      <c r="V56" s="163"/>
      <c r="W56" s="164"/>
      <c r="X56" s="165"/>
      <c r="Y56" s="163"/>
      <c r="Z56" s="164"/>
      <c r="AA56" s="163">
        <v>15</v>
      </c>
      <c r="AB56" s="164">
        <v>30</v>
      </c>
      <c r="AC56" s="169">
        <v>5</v>
      </c>
      <c r="AD56" s="140">
        <f t="shared" si="20"/>
        <v>5</v>
      </c>
      <c r="AE56" s="178">
        <f t="shared" si="24"/>
        <v>2.4</v>
      </c>
      <c r="AF56" s="178"/>
      <c r="AG56" s="179">
        <f t="shared" si="22"/>
        <v>5</v>
      </c>
      <c r="AH56" s="140"/>
      <c r="AI56" s="5"/>
    </row>
    <row r="57" spans="1:35" s="26" customFormat="1" x14ac:dyDescent="0.25">
      <c r="A57" s="171" t="s">
        <v>120</v>
      </c>
      <c r="B57" s="9" t="s">
        <v>53</v>
      </c>
      <c r="C57" s="9" t="s">
        <v>173</v>
      </c>
      <c r="D57" s="173">
        <f t="shared" si="16"/>
        <v>3</v>
      </c>
      <c r="E57" s="173"/>
      <c r="F57" s="173">
        <v>5</v>
      </c>
      <c r="G57" s="173">
        <f t="shared" si="17"/>
        <v>30</v>
      </c>
      <c r="H57" s="174">
        <f t="shared" si="18"/>
        <v>30</v>
      </c>
      <c r="I57" s="175">
        <f t="shared" si="19"/>
        <v>0</v>
      </c>
      <c r="J57" s="176"/>
      <c r="K57" s="176"/>
      <c r="L57" s="176"/>
      <c r="M57" s="176"/>
      <c r="N57" s="176"/>
      <c r="O57" s="161"/>
      <c r="P57" s="162"/>
      <c r="Q57" s="163"/>
      <c r="R57" s="164"/>
      <c r="S57" s="165"/>
      <c r="T57" s="163"/>
      <c r="U57" s="177"/>
      <c r="V57" s="163"/>
      <c r="W57" s="164"/>
      <c r="X57" s="165"/>
      <c r="Y57" s="163">
        <v>30</v>
      </c>
      <c r="Z57" s="164"/>
      <c r="AA57" s="163"/>
      <c r="AB57" s="164"/>
      <c r="AC57" s="169">
        <v>3</v>
      </c>
      <c r="AD57" s="140">
        <f t="shared" si="20"/>
        <v>3</v>
      </c>
      <c r="AE57" s="178">
        <f t="shared" ref="AE57:AE62" si="25">ROUND((30+8)/25, 1)</f>
        <v>1.5</v>
      </c>
      <c r="AF57" s="178"/>
      <c r="AG57" s="179">
        <f t="shared" si="22"/>
        <v>3</v>
      </c>
      <c r="AH57" s="140"/>
      <c r="AI57" s="5"/>
    </row>
    <row r="58" spans="1:35" s="26" customFormat="1" x14ac:dyDescent="0.25">
      <c r="A58" s="171" t="s">
        <v>121</v>
      </c>
      <c r="B58" s="9" t="s">
        <v>128</v>
      </c>
      <c r="C58" s="9" t="s">
        <v>174</v>
      </c>
      <c r="D58" s="173">
        <f t="shared" si="16"/>
        <v>3</v>
      </c>
      <c r="E58" s="173"/>
      <c r="F58" s="173">
        <v>6</v>
      </c>
      <c r="G58" s="173">
        <f t="shared" si="17"/>
        <v>30</v>
      </c>
      <c r="H58" s="174">
        <f t="shared" si="18"/>
        <v>0</v>
      </c>
      <c r="I58" s="175">
        <f t="shared" si="19"/>
        <v>30</v>
      </c>
      <c r="J58" s="176"/>
      <c r="K58" s="176"/>
      <c r="L58" s="176"/>
      <c r="M58" s="176"/>
      <c r="N58" s="176"/>
      <c r="O58" s="161"/>
      <c r="P58" s="162"/>
      <c r="Q58" s="163"/>
      <c r="R58" s="164"/>
      <c r="S58" s="165"/>
      <c r="T58" s="163"/>
      <c r="U58" s="177"/>
      <c r="V58" s="163"/>
      <c r="W58" s="164"/>
      <c r="X58" s="165"/>
      <c r="Y58" s="163"/>
      <c r="Z58" s="164"/>
      <c r="AA58" s="163"/>
      <c r="AB58" s="164">
        <v>30</v>
      </c>
      <c r="AC58" s="169">
        <v>3</v>
      </c>
      <c r="AD58" s="140">
        <f t="shared" si="20"/>
        <v>3</v>
      </c>
      <c r="AE58" s="178">
        <f t="shared" si="25"/>
        <v>1.5</v>
      </c>
      <c r="AF58" s="178"/>
      <c r="AG58" s="179">
        <f t="shared" si="22"/>
        <v>3</v>
      </c>
      <c r="AH58" s="140"/>
      <c r="AI58" s="5"/>
    </row>
    <row r="59" spans="1:35" s="26" customFormat="1" ht="25.5" x14ac:dyDescent="0.25">
      <c r="A59" s="171" t="s">
        <v>122</v>
      </c>
      <c r="B59" s="9" t="s">
        <v>57</v>
      </c>
      <c r="C59" s="9" t="s">
        <v>281</v>
      </c>
      <c r="D59" s="173">
        <f t="shared" si="16"/>
        <v>2</v>
      </c>
      <c r="E59" s="173"/>
      <c r="F59" s="173">
        <v>5</v>
      </c>
      <c r="G59" s="173">
        <f t="shared" si="17"/>
        <v>30</v>
      </c>
      <c r="H59" s="174">
        <f t="shared" si="18"/>
        <v>0</v>
      </c>
      <c r="I59" s="175">
        <f t="shared" si="19"/>
        <v>30</v>
      </c>
      <c r="J59" s="176"/>
      <c r="K59" s="176"/>
      <c r="L59" s="176"/>
      <c r="M59" s="176"/>
      <c r="N59" s="176"/>
      <c r="O59" s="161"/>
      <c r="P59" s="162"/>
      <c r="Q59" s="163"/>
      <c r="R59" s="164"/>
      <c r="S59" s="165"/>
      <c r="T59" s="163"/>
      <c r="U59" s="177"/>
      <c r="V59" s="163"/>
      <c r="W59" s="164"/>
      <c r="X59" s="165"/>
      <c r="Y59" s="163"/>
      <c r="Z59" s="164">
        <v>30</v>
      </c>
      <c r="AA59" s="163"/>
      <c r="AB59" s="164"/>
      <c r="AC59" s="169">
        <v>2</v>
      </c>
      <c r="AD59" s="140">
        <f t="shared" si="20"/>
        <v>2</v>
      </c>
      <c r="AE59" s="178">
        <f t="shared" si="25"/>
        <v>1.5</v>
      </c>
      <c r="AF59" s="178"/>
      <c r="AG59" s="179">
        <f t="shared" si="22"/>
        <v>2</v>
      </c>
      <c r="AH59" s="140"/>
      <c r="AI59" s="5"/>
    </row>
    <row r="60" spans="1:35" s="26" customFormat="1" x14ac:dyDescent="0.25">
      <c r="A60" s="71" t="s">
        <v>85</v>
      </c>
      <c r="B60" s="9" t="s">
        <v>240</v>
      </c>
      <c r="C60" s="9" t="s">
        <v>266</v>
      </c>
      <c r="D60" s="21">
        <f t="shared" si="16"/>
        <v>4</v>
      </c>
      <c r="E60" s="145"/>
      <c r="F60" s="21">
        <v>4</v>
      </c>
      <c r="G60" s="173">
        <f>M60</f>
        <v>30</v>
      </c>
      <c r="H60" s="84">
        <f>O60+Q60+T60+V60+Y60+AA60</f>
        <v>0</v>
      </c>
      <c r="I60" s="175">
        <v>0</v>
      </c>
      <c r="J60" s="176"/>
      <c r="K60" s="176"/>
      <c r="L60" s="176"/>
      <c r="M60" s="176">
        <v>30</v>
      </c>
      <c r="N60" s="176"/>
      <c r="O60" s="161"/>
      <c r="P60" s="162"/>
      <c r="Q60" s="163"/>
      <c r="R60" s="164"/>
      <c r="S60" s="165"/>
      <c r="T60" s="166"/>
      <c r="U60" s="167"/>
      <c r="V60" s="166"/>
      <c r="W60" s="168">
        <v>30</v>
      </c>
      <c r="X60" s="170">
        <v>4</v>
      </c>
      <c r="Y60" s="163"/>
      <c r="Z60" s="164"/>
      <c r="AA60" s="163"/>
      <c r="AB60" s="164"/>
      <c r="AC60" s="169"/>
      <c r="AD60" s="140">
        <f t="shared" si="20"/>
        <v>4</v>
      </c>
      <c r="AE60" s="80">
        <f t="shared" si="25"/>
        <v>1.5</v>
      </c>
      <c r="AF60" s="178"/>
      <c r="AG60" s="179">
        <f t="shared" si="22"/>
        <v>4</v>
      </c>
      <c r="AH60" s="140"/>
      <c r="AI60" s="5"/>
    </row>
    <row r="61" spans="1:35" s="26" customFormat="1" x14ac:dyDescent="0.25">
      <c r="A61" s="71" t="s">
        <v>86</v>
      </c>
      <c r="B61" s="10" t="s">
        <v>132</v>
      </c>
      <c r="C61" s="10" t="s">
        <v>175</v>
      </c>
      <c r="D61" s="21">
        <f t="shared" si="16"/>
        <v>6</v>
      </c>
      <c r="E61" s="21"/>
      <c r="F61" s="21">
        <v>5</v>
      </c>
      <c r="G61" s="22">
        <f>M61</f>
        <v>30</v>
      </c>
      <c r="H61" s="84">
        <f>O61+Q61+T61+V61+Y61+AA61</f>
        <v>0</v>
      </c>
      <c r="I61" s="85">
        <v>0</v>
      </c>
      <c r="J61" s="146"/>
      <c r="K61" s="146"/>
      <c r="L61" s="146"/>
      <c r="M61" s="146">
        <v>30</v>
      </c>
      <c r="N61" s="146"/>
      <c r="O61" s="161"/>
      <c r="P61" s="162"/>
      <c r="Q61" s="163"/>
      <c r="R61" s="164"/>
      <c r="S61" s="165"/>
      <c r="T61" s="166"/>
      <c r="U61" s="167"/>
      <c r="V61" s="166"/>
      <c r="W61" s="168"/>
      <c r="X61" s="170"/>
      <c r="Y61" s="163"/>
      <c r="Z61" s="164">
        <v>30</v>
      </c>
      <c r="AA61" s="163"/>
      <c r="AB61" s="164"/>
      <c r="AC61" s="169">
        <v>6</v>
      </c>
      <c r="AD61" s="119">
        <f t="shared" si="20"/>
        <v>6</v>
      </c>
      <c r="AE61" s="80">
        <f t="shared" si="25"/>
        <v>1.5</v>
      </c>
      <c r="AF61" s="80"/>
      <c r="AG61" s="93">
        <f t="shared" si="22"/>
        <v>6</v>
      </c>
      <c r="AH61" s="119"/>
      <c r="AI61" s="5"/>
    </row>
    <row r="62" spans="1:35" s="26" customFormat="1" ht="15.75" thickBot="1" x14ac:dyDescent="0.3">
      <c r="A62" s="71" t="s">
        <v>123</v>
      </c>
      <c r="B62" s="10" t="s">
        <v>133</v>
      </c>
      <c r="C62" s="10" t="s">
        <v>176</v>
      </c>
      <c r="D62" s="21">
        <f t="shared" si="16"/>
        <v>6</v>
      </c>
      <c r="E62" s="21"/>
      <c r="F62" s="21">
        <v>6</v>
      </c>
      <c r="G62" s="22">
        <f>M62</f>
        <v>30</v>
      </c>
      <c r="H62" s="84">
        <f>O62+Q62+T62+V62+Y62+AA62</f>
        <v>0</v>
      </c>
      <c r="I62" s="85">
        <v>0</v>
      </c>
      <c r="J62" s="146"/>
      <c r="K62" s="146"/>
      <c r="L62" s="146"/>
      <c r="M62" s="146">
        <v>30</v>
      </c>
      <c r="N62" s="146"/>
      <c r="O62" s="161"/>
      <c r="P62" s="162"/>
      <c r="Q62" s="163"/>
      <c r="R62" s="164"/>
      <c r="S62" s="165"/>
      <c r="T62" s="166"/>
      <c r="U62" s="167"/>
      <c r="V62" s="166"/>
      <c r="W62" s="168"/>
      <c r="X62" s="170"/>
      <c r="Y62" s="163"/>
      <c r="Z62" s="164"/>
      <c r="AA62" s="163"/>
      <c r="AB62" s="164">
        <v>30</v>
      </c>
      <c r="AC62" s="169">
        <v>6</v>
      </c>
      <c r="AD62" s="119">
        <f t="shared" si="20"/>
        <v>6</v>
      </c>
      <c r="AE62" s="80">
        <f t="shared" si="25"/>
        <v>1.5</v>
      </c>
      <c r="AF62" s="80"/>
      <c r="AG62" s="93">
        <f t="shared" si="22"/>
        <v>6</v>
      </c>
      <c r="AH62" s="119"/>
      <c r="AI62" s="5"/>
    </row>
    <row r="63" spans="1:35" s="26" customFormat="1" ht="16.5" thickTop="1" thickBot="1" x14ac:dyDescent="0.3">
      <c r="A63" s="262" t="s">
        <v>12</v>
      </c>
      <c r="B63" s="263"/>
      <c r="C63" s="99"/>
      <c r="D63" s="100">
        <f>SUM(D46:D62)</f>
        <v>67</v>
      </c>
      <c r="E63" s="101"/>
      <c r="F63" s="101"/>
      <c r="G63" s="100">
        <f>SUM(G46:G62)</f>
        <v>630</v>
      </c>
      <c r="H63" s="100">
        <f t="shared" ref="H63:AH63" si="26">SUM(H46:H62)</f>
        <v>270</v>
      </c>
      <c r="I63" s="100">
        <f t="shared" si="26"/>
        <v>270</v>
      </c>
      <c r="J63" s="100">
        <f t="shared" si="26"/>
        <v>0</v>
      </c>
      <c r="K63" s="100">
        <f t="shared" si="26"/>
        <v>0</v>
      </c>
      <c r="L63" s="100">
        <f t="shared" si="26"/>
        <v>0</v>
      </c>
      <c r="M63" s="100">
        <f t="shared" si="26"/>
        <v>90</v>
      </c>
      <c r="N63" s="100">
        <f t="shared" si="26"/>
        <v>0</v>
      </c>
      <c r="O63" s="100">
        <f t="shared" si="26"/>
        <v>0</v>
      </c>
      <c r="P63" s="100">
        <f t="shared" si="26"/>
        <v>0</v>
      </c>
      <c r="Q63" s="100">
        <f t="shared" si="26"/>
        <v>0</v>
      </c>
      <c r="R63" s="100">
        <f t="shared" si="26"/>
        <v>0</v>
      </c>
      <c r="S63" s="100">
        <f t="shared" si="26"/>
        <v>0</v>
      </c>
      <c r="T63" s="181">
        <f t="shared" si="26"/>
        <v>75</v>
      </c>
      <c r="U63" s="181">
        <f t="shared" si="26"/>
        <v>60</v>
      </c>
      <c r="V63" s="181">
        <f t="shared" si="26"/>
        <v>75</v>
      </c>
      <c r="W63" s="181">
        <f t="shared" si="26"/>
        <v>90</v>
      </c>
      <c r="X63" s="181">
        <f t="shared" si="26"/>
        <v>28</v>
      </c>
      <c r="Y63" s="100">
        <f t="shared" si="26"/>
        <v>60</v>
      </c>
      <c r="Z63" s="100">
        <f t="shared" si="26"/>
        <v>105</v>
      </c>
      <c r="AA63" s="100">
        <f t="shared" si="26"/>
        <v>60</v>
      </c>
      <c r="AB63" s="100">
        <f t="shared" si="26"/>
        <v>105</v>
      </c>
      <c r="AC63" s="100">
        <f>SUM(AC46:AC62)</f>
        <v>39</v>
      </c>
      <c r="AD63" s="108">
        <f t="shared" si="26"/>
        <v>67</v>
      </c>
      <c r="AE63" s="108">
        <f t="shared" si="26"/>
        <v>32.5</v>
      </c>
      <c r="AF63" s="108">
        <f t="shared" si="26"/>
        <v>0</v>
      </c>
      <c r="AG63" s="108">
        <f t="shared" si="26"/>
        <v>67</v>
      </c>
      <c r="AH63" s="109">
        <f t="shared" si="26"/>
        <v>0</v>
      </c>
      <c r="AI63" s="5"/>
    </row>
    <row r="64" spans="1:35" s="25" customFormat="1" ht="16.5" thickTop="1" thickBot="1" x14ac:dyDescent="0.3">
      <c r="A64" s="260" t="s">
        <v>245</v>
      </c>
      <c r="B64" s="261"/>
      <c r="C64" s="261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110"/>
      <c r="AE64" s="110"/>
      <c r="AF64" s="110"/>
      <c r="AG64" s="110"/>
      <c r="AH64" s="110"/>
      <c r="AI64" s="16"/>
    </row>
    <row r="65" spans="1:35" s="26" customFormat="1" ht="15.75" thickTop="1" x14ac:dyDescent="0.25">
      <c r="A65" s="171" t="s">
        <v>109</v>
      </c>
      <c r="B65" s="12" t="s">
        <v>73</v>
      </c>
      <c r="C65" s="12" t="s">
        <v>282</v>
      </c>
      <c r="D65" s="173">
        <f t="shared" ref="D65:D83" si="27">S65+X65+AC65</f>
        <v>5</v>
      </c>
      <c r="E65" s="173"/>
      <c r="F65" s="173">
        <v>4</v>
      </c>
      <c r="G65" s="173">
        <f t="shared" ref="G65:G80" si="28">H65+I65</f>
        <v>60</v>
      </c>
      <c r="H65" s="174">
        <f t="shared" ref="H65:H80" si="29">O65+Q65+T65+V65+Y65+AA65</f>
        <v>30</v>
      </c>
      <c r="I65" s="175">
        <f t="shared" ref="I65:I80" si="30">P65+R65+U65+W65+Z65+AB65</f>
        <v>30</v>
      </c>
      <c r="J65" s="176"/>
      <c r="K65" s="176"/>
      <c r="L65" s="176"/>
      <c r="M65" s="176"/>
      <c r="N65" s="176"/>
      <c r="O65" s="161"/>
      <c r="P65" s="162"/>
      <c r="Q65" s="161"/>
      <c r="R65" s="162"/>
      <c r="S65" s="182"/>
      <c r="T65" s="161"/>
      <c r="U65" s="183"/>
      <c r="V65" s="161">
        <v>30</v>
      </c>
      <c r="W65" s="162">
        <v>30</v>
      </c>
      <c r="X65" s="182">
        <v>5</v>
      </c>
      <c r="Y65" s="161"/>
      <c r="Z65" s="162"/>
      <c r="AA65" s="161"/>
      <c r="AB65" s="162"/>
      <c r="AC65" s="184"/>
      <c r="AD65" s="140">
        <f t="shared" ref="AD65:AD81" si="31">D65</f>
        <v>5</v>
      </c>
      <c r="AE65" s="178">
        <f>ROUND((30+30+8+8)/25, 1)</f>
        <v>3</v>
      </c>
      <c r="AF65" s="178"/>
      <c r="AG65" s="179">
        <f t="shared" ref="AG65:AG81" si="32">D65</f>
        <v>5</v>
      </c>
      <c r="AH65" s="140"/>
      <c r="AI65" s="5"/>
    </row>
    <row r="66" spans="1:35" s="26" customFormat="1" x14ac:dyDescent="0.25">
      <c r="A66" s="171" t="s">
        <v>110</v>
      </c>
      <c r="B66" s="12" t="s">
        <v>70</v>
      </c>
      <c r="C66" s="12" t="s">
        <v>178</v>
      </c>
      <c r="D66" s="173">
        <f t="shared" si="27"/>
        <v>3</v>
      </c>
      <c r="E66" s="173" t="s">
        <v>20</v>
      </c>
      <c r="F66" s="5"/>
      <c r="G66" s="173">
        <f t="shared" si="28"/>
        <v>15</v>
      </c>
      <c r="H66" s="174">
        <f t="shared" si="29"/>
        <v>15</v>
      </c>
      <c r="I66" s="175">
        <f t="shared" si="30"/>
        <v>0</v>
      </c>
      <c r="J66" s="176"/>
      <c r="K66" s="176"/>
      <c r="L66" s="176"/>
      <c r="M66" s="176"/>
      <c r="N66" s="176"/>
      <c r="O66" s="161"/>
      <c r="P66" s="162"/>
      <c r="Q66" s="161"/>
      <c r="R66" s="162"/>
      <c r="S66" s="182"/>
      <c r="T66" s="161">
        <v>15</v>
      </c>
      <c r="U66" s="183"/>
      <c r="V66" s="161"/>
      <c r="W66" s="162"/>
      <c r="X66" s="182">
        <v>3</v>
      </c>
      <c r="Y66" s="161"/>
      <c r="Z66" s="162"/>
      <c r="AA66" s="161"/>
      <c r="AB66" s="162"/>
      <c r="AC66" s="184"/>
      <c r="AD66" s="140">
        <f t="shared" si="31"/>
        <v>3</v>
      </c>
      <c r="AE66" s="178">
        <f>ROUND((15+4)/25, 1)</f>
        <v>0.8</v>
      </c>
      <c r="AF66" s="178"/>
      <c r="AG66" s="179">
        <f t="shared" si="32"/>
        <v>3</v>
      </c>
      <c r="AH66" s="140"/>
      <c r="AI66" s="5"/>
    </row>
    <row r="67" spans="1:35" s="26" customFormat="1" x14ac:dyDescent="0.25">
      <c r="A67" s="171" t="s">
        <v>111</v>
      </c>
      <c r="B67" s="12" t="s">
        <v>72</v>
      </c>
      <c r="C67" s="12" t="s">
        <v>179</v>
      </c>
      <c r="D67" s="173">
        <f t="shared" si="27"/>
        <v>4</v>
      </c>
      <c r="E67" s="173" t="s">
        <v>19</v>
      </c>
      <c r="F67" s="173"/>
      <c r="G67" s="173">
        <f t="shared" si="28"/>
        <v>45</v>
      </c>
      <c r="H67" s="174">
        <f t="shared" si="29"/>
        <v>15</v>
      </c>
      <c r="I67" s="175">
        <f t="shared" si="30"/>
        <v>30</v>
      </c>
      <c r="J67" s="176"/>
      <c r="K67" s="176"/>
      <c r="L67" s="176"/>
      <c r="M67" s="176"/>
      <c r="N67" s="176"/>
      <c r="O67" s="161"/>
      <c r="P67" s="162"/>
      <c r="Q67" s="161"/>
      <c r="R67" s="162"/>
      <c r="S67" s="182"/>
      <c r="T67" s="161"/>
      <c r="U67" s="183"/>
      <c r="V67" s="161">
        <v>15</v>
      </c>
      <c r="W67" s="162">
        <v>30</v>
      </c>
      <c r="X67" s="182">
        <v>4</v>
      </c>
      <c r="Y67" s="161"/>
      <c r="Z67" s="162"/>
      <c r="AA67" s="161"/>
      <c r="AB67" s="162"/>
      <c r="AC67" s="184"/>
      <c r="AD67" s="140">
        <f t="shared" si="31"/>
        <v>4</v>
      </c>
      <c r="AE67" s="178">
        <f>ROUND((15+30+4+8+2)/25, 1)</f>
        <v>2.4</v>
      </c>
      <c r="AF67" s="178"/>
      <c r="AG67" s="179">
        <f t="shared" si="32"/>
        <v>4</v>
      </c>
      <c r="AH67" s="140"/>
      <c r="AI67" s="5"/>
    </row>
    <row r="68" spans="1:35" s="26" customFormat="1" x14ac:dyDescent="0.25">
      <c r="A68" s="171" t="s">
        <v>112</v>
      </c>
      <c r="B68" s="12" t="s">
        <v>71</v>
      </c>
      <c r="C68" s="12" t="s">
        <v>180</v>
      </c>
      <c r="D68" s="173">
        <f t="shared" si="27"/>
        <v>3</v>
      </c>
      <c r="E68" s="173"/>
      <c r="F68" s="173" t="s">
        <v>20</v>
      </c>
      <c r="G68" s="173">
        <f t="shared" si="28"/>
        <v>30</v>
      </c>
      <c r="H68" s="174">
        <f t="shared" si="29"/>
        <v>30</v>
      </c>
      <c r="I68" s="175">
        <f t="shared" si="30"/>
        <v>0</v>
      </c>
      <c r="J68" s="176"/>
      <c r="K68" s="176"/>
      <c r="L68" s="176"/>
      <c r="M68" s="176"/>
      <c r="N68" s="176"/>
      <c r="O68" s="161"/>
      <c r="P68" s="162"/>
      <c r="Q68" s="161"/>
      <c r="R68" s="162"/>
      <c r="S68" s="182"/>
      <c r="T68" s="161">
        <v>30</v>
      </c>
      <c r="U68" s="183"/>
      <c r="V68" s="161"/>
      <c r="W68" s="162"/>
      <c r="X68" s="182">
        <v>3</v>
      </c>
      <c r="Y68" s="161"/>
      <c r="Z68" s="162"/>
      <c r="AA68" s="161"/>
      <c r="AB68" s="162"/>
      <c r="AC68" s="184"/>
      <c r="AD68" s="140">
        <f t="shared" si="31"/>
        <v>3</v>
      </c>
      <c r="AE68" s="178">
        <f>ROUND((30+8)/25, 1)</f>
        <v>1.5</v>
      </c>
      <c r="AF68" s="178"/>
      <c r="AG68" s="179">
        <f t="shared" si="32"/>
        <v>3</v>
      </c>
      <c r="AH68" s="140"/>
      <c r="AI68" s="5"/>
    </row>
    <row r="69" spans="1:35" s="26" customFormat="1" x14ac:dyDescent="0.25">
      <c r="A69" s="171" t="s">
        <v>113</v>
      </c>
      <c r="B69" s="12" t="s">
        <v>76</v>
      </c>
      <c r="C69" s="12" t="s">
        <v>181</v>
      </c>
      <c r="D69" s="173">
        <f t="shared" si="27"/>
        <v>2</v>
      </c>
      <c r="E69" s="173"/>
      <c r="F69" s="173" t="s">
        <v>42</v>
      </c>
      <c r="G69" s="173">
        <f t="shared" si="28"/>
        <v>15</v>
      </c>
      <c r="H69" s="174">
        <f t="shared" si="29"/>
        <v>15</v>
      </c>
      <c r="I69" s="175">
        <f t="shared" si="30"/>
        <v>0</v>
      </c>
      <c r="J69" s="176"/>
      <c r="K69" s="176"/>
      <c r="L69" s="176"/>
      <c r="M69" s="176"/>
      <c r="N69" s="176"/>
      <c r="O69" s="161"/>
      <c r="P69" s="162"/>
      <c r="Q69" s="161"/>
      <c r="R69" s="162"/>
      <c r="S69" s="182"/>
      <c r="T69" s="161"/>
      <c r="U69" s="183"/>
      <c r="V69" s="161"/>
      <c r="W69" s="162"/>
      <c r="X69" s="182"/>
      <c r="Y69" s="161"/>
      <c r="Z69" s="162"/>
      <c r="AA69" s="161">
        <v>15</v>
      </c>
      <c r="AB69" s="162"/>
      <c r="AC69" s="184">
        <v>2</v>
      </c>
      <c r="AD69" s="140">
        <f t="shared" si="31"/>
        <v>2</v>
      </c>
      <c r="AE69" s="178">
        <f>ROUND((15+4)/25, 1)</f>
        <v>0.8</v>
      </c>
      <c r="AF69" s="178"/>
      <c r="AG69" s="179">
        <f t="shared" si="32"/>
        <v>2</v>
      </c>
      <c r="AH69" s="140"/>
      <c r="AI69" s="5"/>
    </row>
    <row r="70" spans="1:35" s="26" customFormat="1" x14ac:dyDescent="0.25">
      <c r="A70" s="171" t="s">
        <v>114</v>
      </c>
      <c r="B70" s="12" t="s">
        <v>77</v>
      </c>
      <c r="C70" s="12" t="s">
        <v>182</v>
      </c>
      <c r="D70" s="173">
        <f t="shared" si="27"/>
        <v>2</v>
      </c>
      <c r="E70" s="173"/>
      <c r="F70" s="173">
        <v>6</v>
      </c>
      <c r="G70" s="173">
        <f t="shared" si="28"/>
        <v>15</v>
      </c>
      <c r="H70" s="174">
        <f t="shared" si="29"/>
        <v>15</v>
      </c>
      <c r="I70" s="175">
        <f t="shared" si="30"/>
        <v>0</v>
      </c>
      <c r="J70" s="176"/>
      <c r="K70" s="176"/>
      <c r="L70" s="176"/>
      <c r="M70" s="176"/>
      <c r="N70" s="176"/>
      <c r="O70" s="161"/>
      <c r="P70" s="162"/>
      <c r="Q70" s="161"/>
      <c r="R70" s="162"/>
      <c r="S70" s="182"/>
      <c r="T70" s="161"/>
      <c r="U70" s="183"/>
      <c r="V70" s="161"/>
      <c r="W70" s="162"/>
      <c r="X70" s="182"/>
      <c r="Y70" s="161"/>
      <c r="Z70" s="162"/>
      <c r="AA70" s="161">
        <v>15</v>
      </c>
      <c r="AB70" s="162"/>
      <c r="AC70" s="184">
        <v>2</v>
      </c>
      <c r="AD70" s="140">
        <f t="shared" si="31"/>
        <v>2</v>
      </c>
      <c r="AE70" s="178">
        <f>ROUND((15+4)/25, 1)</f>
        <v>0.8</v>
      </c>
      <c r="AF70" s="178"/>
      <c r="AG70" s="179">
        <f t="shared" si="32"/>
        <v>2</v>
      </c>
      <c r="AH70" s="140"/>
      <c r="AI70" s="5"/>
    </row>
    <row r="71" spans="1:35" s="26" customFormat="1" x14ac:dyDescent="0.25">
      <c r="A71" s="171" t="s">
        <v>115</v>
      </c>
      <c r="B71" s="12" t="s">
        <v>74</v>
      </c>
      <c r="C71" s="12" t="s">
        <v>183</v>
      </c>
      <c r="D71" s="173">
        <f t="shared" si="27"/>
        <v>2</v>
      </c>
      <c r="E71" s="173"/>
      <c r="F71" s="173" t="s">
        <v>42</v>
      </c>
      <c r="G71" s="173">
        <f t="shared" si="28"/>
        <v>15</v>
      </c>
      <c r="H71" s="174">
        <f t="shared" si="29"/>
        <v>15</v>
      </c>
      <c r="I71" s="175">
        <f t="shared" si="30"/>
        <v>0</v>
      </c>
      <c r="J71" s="176"/>
      <c r="K71" s="176"/>
      <c r="L71" s="176"/>
      <c r="M71" s="176"/>
      <c r="N71" s="176"/>
      <c r="O71" s="161"/>
      <c r="P71" s="162"/>
      <c r="Q71" s="161"/>
      <c r="R71" s="162"/>
      <c r="S71" s="182"/>
      <c r="T71" s="161"/>
      <c r="U71" s="183"/>
      <c r="V71" s="161"/>
      <c r="W71" s="162"/>
      <c r="X71" s="182"/>
      <c r="Y71" s="161"/>
      <c r="Z71" s="162"/>
      <c r="AA71" s="161">
        <v>15</v>
      </c>
      <c r="AB71" s="162"/>
      <c r="AC71" s="184">
        <v>2</v>
      </c>
      <c r="AD71" s="140">
        <f t="shared" si="31"/>
        <v>2</v>
      </c>
      <c r="AE71" s="178">
        <f>ROUND((15+4)/25, 1)</f>
        <v>0.8</v>
      </c>
      <c r="AF71" s="178"/>
      <c r="AG71" s="179">
        <f t="shared" si="32"/>
        <v>2</v>
      </c>
      <c r="AH71" s="140"/>
      <c r="AI71" s="5"/>
    </row>
    <row r="72" spans="1:35" s="26" customFormat="1" x14ac:dyDescent="0.25">
      <c r="A72" s="171" t="s">
        <v>116</v>
      </c>
      <c r="B72" s="12" t="s">
        <v>69</v>
      </c>
      <c r="C72" s="12" t="s">
        <v>275</v>
      </c>
      <c r="D72" s="173">
        <f t="shared" si="27"/>
        <v>2</v>
      </c>
      <c r="E72" s="173"/>
      <c r="F72" s="173">
        <v>5</v>
      </c>
      <c r="G72" s="173">
        <f t="shared" si="28"/>
        <v>15</v>
      </c>
      <c r="H72" s="174">
        <f t="shared" si="29"/>
        <v>15</v>
      </c>
      <c r="I72" s="175">
        <f t="shared" si="30"/>
        <v>0</v>
      </c>
      <c r="J72" s="176"/>
      <c r="K72" s="176"/>
      <c r="L72" s="176"/>
      <c r="M72" s="176"/>
      <c r="N72" s="176"/>
      <c r="O72" s="161"/>
      <c r="P72" s="162"/>
      <c r="Q72" s="161"/>
      <c r="R72" s="162"/>
      <c r="S72" s="182"/>
      <c r="T72" s="161"/>
      <c r="U72" s="183"/>
      <c r="V72" s="161"/>
      <c r="W72" s="162"/>
      <c r="X72" s="182"/>
      <c r="Y72" s="161">
        <v>15</v>
      </c>
      <c r="Z72" s="162"/>
      <c r="AA72" s="161"/>
      <c r="AB72" s="162"/>
      <c r="AC72" s="184">
        <v>2</v>
      </c>
      <c r="AD72" s="140">
        <f t="shared" si="31"/>
        <v>2</v>
      </c>
      <c r="AE72" s="178">
        <f>ROUND((15+4)/25, 1)</f>
        <v>0.8</v>
      </c>
      <c r="AF72" s="178"/>
      <c r="AG72" s="179">
        <f t="shared" si="32"/>
        <v>2</v>
      </c>
      <c r="AH72" s="140"/>
      <c r="AI72" s="5"/>
    </row>
    <row r="73" spans="1:35" s="26" customFormat="1" x14ac:dyDescent="0.25">
      <c r="A73" s="171" t="s">
        <v>117</v>
      </c>
      <c r="B73" s="12" t="s">
        <v>75</v>
      </c>
      <c r="C73" s="12" t="s">
        <v>184</v>
      </c>
      <c r="D73" s="173">
        <f t="shared" si="27"/>
        <v>2</v>
      </c>
      <c r="E73" s="173"/>
      <c r="F73" s="173" t="s">
        <v>42</v>
      </c>
      <c r="G73" s="173">
        <f t="shared" si="28"/>
        <v>15</v>
      </c>
      <c r="H73" s="174">
        <f t="shared" si="29"/>
        <v>15</v>
      </c>
      <c r="I73" s="175">
        <f t="shared" si="30"/>
        <v>0</v>
      </c>
      <c r="J73" s="176"/>
      <c r="K73" s="176"/>
      <c r="L73" s="176"/>
      <c r="M73" s="176"/>
      <c r="N73" s="176"/>
      <c r="O73" s="161"/>
      <c r="P73" s="162"/>
      <c r="Q73" s="161"/>
      <c r="R73" s="162"/>
      <c r="S73" s="182"/>
      <c r="T73" s="161"/>
      <c r="U73" s="183"/>
      <c r="V73" s="161"/>
      <c r="W73" s="162"/>
      <c r="X73" s="182"/>
      <c r="Y73" s="161"/>
      <c r="Z73" s="162"/>
      <c r="AA73" s="161">
        <v>15</v>
      </c>
      <c r="AB73" s="162"/>
      <c r="AC73" s="184">
        <v>2</v>
      </c>
      <c r="AD73" s="140">
        <f t="shared" si="31"/>
        <v>2</v>
      </c>
      <c r="AE73" s="178">
        <f>ROUND((15+4)/25, 1)</f>
        <v>0.8</v>
      </c>
      <c r="AF73" s="178"/>
      <c r="AG73" s="179">
        <f t="shared" si="32"/>
        <v>2</v>
      </c>
      <c r="AH73" s="140"/>
      <c r="AI73" s="5"/>
    </row>
    <row r="74" spans="1:35" s="26" customFormat="1" x14ac:dyDescent="0.25">
      <c r="A74" s="171" t="s">
        <v>118</v>
      </c>
      <c r="B74" s="12" t="s">
        <v>80</v>
      </c>
      <c r="C74" s="12" t="s">
        <v>276</v>
      </c>
      <c r="D74" s="173">
        <f t="shared" si="27"/>
        <v>5</v>
      </c>
      <c r="E74" s="173">
        <v>3</v>
      </c>
      <c r="F74" s="5"/>
      <c r="G74" s="173">
        <f>H74+I74</f>
        <v>60</v>
      </c>
      <c r="H74" s="174">
        <f t="shared" si="29"/>
        <v>30</v>
      </c>
      <c r="I74" s="175">
        <f t="shared" si="30"/>
        <v>30</v>
      </c>
      <c r="J74" s="176"/>
      <c r="K74" s="176"/>
      <c r="L74" s="176"/>
      <c r="M74" s="176"/>
      <c r="N74" s="176"/>
      <c r="O74" s="161"/>
      <c r="P74" s="162"/>
      <c r="Q74" s="161"/>
      <c r="R74" s="162"/>
      <c r="S74" s="182"/>
      <c r="T74" s="161">
        <v>30</v>
      </c>
      <c r="U74" s="183">
        <v>30</v>
      </c>
      <c r="V74" s="161"/>
      <c r="W74" s="162"/>
      <c r="X74" s="182">
        <v>5</v>
      </c>
      <c r="Y74" s="161"/>
      <c r="Z74" s="162"/>
      <c r="AA74" s="161"/>
      <c r="AB74" s="162"/>
      <c r="AC74" s="184"/>
      <c r="AD74" s="140">
        <f t="shared" si="31"/>
        <v>5</v>
      </c>
      <c r="AE74" s="178">
        <f>ROUND((30+30+8+8)/25, 1)</f>
        <v>3</v>
      </c>
      <c r="AF74" s="178"/>
      <c r="AG74" s="179">
        <f t="shared" si="32"/>
        <v>5</v>
      </c>
      <c r="AH74" s="140"/>
      <c r="AI74" s="5"/>
    </row>
    <row r="75" spans="1:35" s="26" customFormat="1" x14ac:dyDescent="0.25">
      <c r="A75" s="171" t="s">
        <v>119</v>
      </c>
      <c r="B75" s="12" t="s">
        <v>81</v>
      </c>
      <c r="C75" s="12" t="s">
        <v>185</v>
      </c>
      <c r="D75" s="173">
        <f t="shared" si="27"/>
        <v>4</v>
      </c>
      <c r="E75" s="173" t="s">
        <v>24</v>
      </c>
      <c r="F75" s="173"/>
      <c r="G75" s="173">
        <f>H75+I75</f>
        <v>60</v>
      </c>
      <c r="H75" s="174">
        <f t="shared" si="29"/>
        <v>30</v>
      </c>
      <c r="I75" s="175">
        <f t="shared" si="30"/>
        <v>30</v>
      </c>
      <c r="J75" s="176"/>
      <c r="K75" s="176"/>
      <c r="L75" s="176"/>
      <c r="M75" s="176"/>
      <c r="N75" s="176"/>
      <c r="O75" s="161"/>
      <c r="P75" s="162"/>
      <c r="Q75" s="161"/>
      <c r="R75" s="162"/>
      <c r="S75" s="182"/>
      <c r="T75" s="161"/>
      <c r="U75" s="183"/>
      <c r="V75" s="161"/>
      <c r="W75" s="162"/>
      <c r="X75" s="182"/>
      <c r="Y75" s="161">
        <v>30</v>
      </c>
      <c r="Z75" s="162">
        <v>30</v>
      </c>
      <c r="AA75" s="161"/>
      <c r="AB75" s="162"/>
      <c r="AC75" s="184">
        <v>4</v>
      </c>
      <c r="AD75" s="140">
        <f t="shared" si="31"/>
        <v>4</v>
      </c>
      <c r="AE75" s="178">
        <f>ROUND((30+30+8+8+2)/25, 1)</f>
        <v>3.1</v>
      </c>
      <c r="AF75" s="178"/>
      <c r="AG75" s="179">
        <f t="shared" si="32"/>
        <v>4</v>
      </c>
      <c r="AH75" s="140"/>
      <c r="AI75" s="5"/>
    </row>
    <row r="76" spans="1:35" s="26" customFormat="1" x14ac:dyDescent="0.25">
      <c r="A76" s="171" t="s">
        <v>120</v>
      </c>
      <c r="B76" s="12" t="s">
        <v>83</v>
      </c>
      <c r="C76" s="12" t="s">
        <v>186</v>
      </c>
      <c r="D76" s="173">
        <f t="shared" si="27"/>
        <v>4</v>
      </c>
      <c r="E76" s="173" t="s">
        <v>19</v>
      </c>
      <c r="F76" s="173"/>
      <c r="G76" s="173">
        <f t="shared" si="28"/>
        <v>45</v>
      </c>
      <c r="H76" s="174">
        <f t="shared" si="29"/>
        <v>15</v>
      </c>
      <c r="I76" s="175">
        <f t="shared" si="30"/>
        <v>30</v>
      </c>
      <c r="J76" s="176"/>
      <c r="K76" s="176"/>
      <c r="L76" s="176"/>
      <c r="M76" s="176"/>
      <c r="N76" s="176"/>
      <c r="O76" s="161"/>
      <c r="P76" s="162"/>
      <c r="Q76" s="161"/>
      <c r="R76" s="162"/>
      <c r="S76" s="182"/>
      <c r="T76" s="161"/>
      <c r="U76" s="183"/>
      <c r="V76" s="161">
        <v>15</v>
      </c>
      <c r="W76" s="162">
        <v>30</v>
      </c>
      <c r="X76" s="182">
        <v>4</v>
      </c>
      <c r="Y76" s="161"/>
      <c r="Z76" s="162"/>
      <c r="AA76" s="161"/>
      <c r="AB76" s="162"/>
      <c r="AC76" s="184"/>
      <c r="AD76" s="140">
        <f t="shared" si="31"/>
        <v>4</v>
      </c>
      <c r="AE76" s="178">
        <f>ROUND((15+30+4+8+2)/25, 1)</f>
        <v>2.4</v>
      </c>
      <c r="AF76" s="178"/>
      <c r="AG76" s="179">
        <f t="shared" si="32"/>
        <v>4</v>
      </c>
      <c r="AH76" s="140"/>
      <c r="AI76" s="5"/>
    </row>
    <row r="77" spans="1:35" s="26" customFormat="1" x14ac:dyDescent="0.25">
      <c r="A77" s="171" t="s">
        <v>121</v>
      </c>
      <c r="B77" s="12" t="s">
        <v>79</v>
      </c>
      <c r="C77" s="12" t="s">
        <v>187</v>
      </c>
      <c r="D77" s="173">
        <f t="shared" si="27"/>
        <v>3</v>
      </c>
      <c r="E77" s="173"/>
      <c r="F77" s="173" t="s">
        <v>24</v>
      </c>
      <c r="G77" s="173">
        <f t="shared" si="28"/>
        <v>30</v>
      </c>
      <c r="H77" s="174">
        <f t="shared" si="29"/>
        <v>0</v>
      </c>
      <c r="I77" s="175">
        <f t="shared" si="30"/>
        <v>30</v>
      </c>
      <c r="J77" s="176"/>
      <c r="K77" s="176"/>
      <c r="L77" s="176"/>
      <c r="M77" s="176"/>
      <c r="N77" s="176"/>
      <c r="O77" s="161"/>
      <c r="P77" s="162"/>
      <c r="Q77" s="161"/>
      <c r="R77" s="162"/>
      <c r="S77" s="182"/>
      <c r="T77" s="161"/>
      <c r="U77" s="183"/>
      <c r="V77" s="161"/>
      <c r="W77" s="162"/>
      <c r="X77" s="182"/>
      <c r="Y77" s="161"/>
      <c r="Z77" s="162">
        <v>30</v>
      </c>
      <c r="AA77" s="161"/>
      <c r="AB77" s="162"/>
      <c r="AC77" s="184">
        <v>3</v>
      </c>
      <c r="AD77" s="140">
        <f t="shared" si="31"/>
        <v>3</v>
      </c>
      <c r="AE77" s="178">
        <f>ROUND((30+8)/25, 1)</f>
        <v>1.5</v>
      </c>
      <c r="AF77" s="178"/>
      <c r="AG77" s="179">
        <f t="shared" si="32"/>
        <v>3</v>
      </c>
      <c r="AH77" s="140"/>
      <c r="AI77" s="5"/>
    </row>
    <row r="78" spans="1:35" s="26" customFormat="1" x14ac:dyDescent="0.25">
      <c r="A78" s="171" t="s">
        <v>122</v>
      </c>
      <c r="B78" s="12" t="s">
        <v>127</v>
      </c>
      <c r="C78" s="12" t="s">
        <v>188</v>
      </c>
      <c r="D78" s="173">
        <f t="shared" si="27"/>
        <v>3</v>
      </c>
      <c r="E78" s="173">
        <v>5</v>
      </c>
      <c r="F78" s="173"/>
      <c r="G78" s="173">
        <f t="shared" si="28"/>
        <v>30</v>
      </c>
      <c r="H78" s="174">
        <f t="shared" si="29"/>
        <v>30</v>
      </c>
      <c r="I78" s="175">
        <f t="shared" si="30"/>
        <v>0</v>
      </c>
      <c r="J78" s="176"/>
      <c r="K78" s="176"/>
      <c r="L78" s="176"/>
      <c r="M78" s="176"/>
      <c r="N78" s="176"/>
      <c r="O78" s="161"/>
      <c r="P78" s="162"/>
      <c r="Q78" s="161"/>
      <c r="R78" s="162"/>
      <c r="S78" s="182"/>
      <c r="T78" s="161"/>
      <c r="U78" s="183"/>
      <c r="V78" s="161"/>
      <c r="W78" s="162"/>
      <c r="X78" s="182"/>
      <c r="Y78" s="161">
        <v>30</v>
      </c>
      <c r="Z78" s="162"/>
      <c r="AA78" s="161"/>
      <c r="AB78" s="162"/>
      <c r="AC78" s="182">
        <v>3</v>
      </c>
      <c r="AD78" s="140">
        <f t="shared" si="31"/>
        <v>3</v>
      </c>
      <c r="AE78" s="178">
        <f>ROUND((30+8+2)/25, 1)</f>
        <v>1.6</v>
      </c>
      <c r="AF78" s="178"/>
      <c r="AG78" s="179">
        <f t="shared" si="32"/>
        <v>3</v>
      </c>
      <c r="AH78" s="140"/>
      <c r="AI78" s="5"/>
    </row>
    <row r="79" spans="1:35" s="26" customFormat="1" x14ac:dyDescent="0.25">
      <c r="A79" s="171" t="s">
        <v>85</v>
      </c>
      <c r="B79" s="12" t="s">
        <v>84</v>
      </c>
      <c r="C79" s="12" t="s">
        <v>189</v>
      </c>
      <c r="D79" s="173">
        <f t="shared" si="27"/>
        <v>5</v>
      </c>
      <c r="E79" s="173" t="s">
        <v>42</v>
      </c>
      <c r="F79" s="173"/>
      <c r="G79" s="173">
        <f t="shared" si="28"/>
        <v>60</v>
      </c>
      <c r="H79" s="174">
        <f t="shared" si="29"/>
        <v>30</v>
      </c>
      <c r="I79" s="175">
        <f t="shared" si="30"/>
        <v>30</v>
      </c>
      <c r="J79" s="176"/>
      <c r="K79" s="176"/>
      <c r="L79" s="176"/>
      <c r="M79" s="176"/>
      <c r="N79" s="176"/>
      <c r="O79" s="161"/>
      <c r="P79" s="162"/>
      <c r="Q79" s="161"/>
      <c r="R79" s="162"/>
      <c r="S79" s="182"/>
      <c r="T79" s="161"/>
      <c r="U79" s="183"/>
      <c r="V79" s="161"/>
      <c r="W79" s="162"/>
      <c r="X79" s="182"/>
      <c r="Y79" s="161"/>
      <c r="Z79" s="162"/>
      <c r="AA79" s="161">
        <v>30</v>
      </c>
      <c r="AB79" s="162">
        <v>30</v>
      </c>
      <c r="AC79" s="184">
        <v>5</v>
      </c>
      <c r="AD79" s="140">
        <f t="shared" si="31"/>
        <v>5</v>
      </c>
      <c r="AE79" s="178">
        <f>ROUND((30+30+8+8+2)/25, 1)</f>
        <v>3.1</v>
      </c>
      <c r="AF79" s="178"/>
      <c r="AG79" s="179">
        <f t="shared" si="32"/>
        <v>5</v>
      </c>
      <c r="AH79" s="140"/>
      <c r="AI79" s="5"/>
    </row>
    <row r="80" spans="1:35" s="26" customFormat="1" x14ac:dyDescent="0.25">
      <c r="A80" s="71" t="s">
        <v>86</v>
      </c>
      <c r="B80" s="160" t="s">
        <v>82</v>
      </c>
      <c r="C80" s="160" t="s">
        <v>190</v>
      </c>
      <c r="D80" s="21">
        <f t="shared" si="27"/>
        <v>2</v>
      </c>
      <c r="E80" s="21"/>
      <c r="F80" s="21" t="s">
        <v>42</v>
      </c>
      <c r="G80" s="22">
        <f t="shared" si="28"/>
        <v>30</v>
      </c>
      <c r="H80" s="84">
        <f t="shared" si="29"/>
        <v>0</v>
      </c>
      <c r="I80" s="85">
        <f t="shared" si="30"/>
        <v>30</v>
      </c>
      <c r="J80" s="73"/>
      <c r="K80" s="73"/>
      <c r="L80" s="73"/>
      <c r="M80" s="73"/>
      <c r="N80" s="73"/>
      <c r="O80" s="72"/>
      <c r="P80" s="75"/>
      <c r="Q80" s="72"/>
      <c r="R80" s="75"/>
      <c r="S80" s="76"/>
      <c r="T80" s="77"/>
      <c r="U80" s="151"/>
      <c r="V80" s="77"/>
      <c r="W80" s="78"/>
      <c r="X80" s="79"/>
      <c r="Y80" s="72"/>
      <c r="Z80" s="75"/>
      <c r="AA80" s="72"/>
      <c r="AB80" s="75">
        <v>30</v>
      </c>
      <c r="AC80" s="115">
        <v>2</v>
      </c>
      <c r="AD80" s="119">
        <f t="shared" si="31"/>
        <v>2</v>
      </c>
      <c r="AE80" s="80">
        <f>ROUND((30+8)/25, 1)</f>
        <v>1.5</v>
      </c>
      <c r="AF80" s="80"/>
      <c r="AG80" s="93">
        <f t="shared" si="32"/>
        <v>2</v>
      </c>
      <c r="AH80" s="119"/>
      <c r="AI80" s="5"/>
    </row>
    <row r="81" spans="1:38" s="26" customFormat="1" x14ac:dyDescent="0.25">
      <c r="A81" s="71" t="s">
        <v>123</v>
      </c>
      <c r="B81" s="12" t="s">
        <v>240</v>
      </c>
      <c r="C81" s="12" t="s">
        <v>267</v>
      </c>
      <c r="D81" s="21">
        <f t="shared" si="27"/>
        <v>4</v>
      </c>
      <c r="E81" s="173"/>
      <c r="F81" s="173">
        <v>4</v>
      </c>
      <c r="G81" s="173">
        <f>H81+I81+M81</f>
        <v>30</v>
      </c>
      <c r="H81" s="84">
        <f t="shared" ref="H81" si="33">O81+Q81+T81+V81+Y81+AA81</f>
        <v>0</v>
      </c>
      <c r="I81" s="85">
        <v>0</v>
      </c>
      <c r="J81" s="73"/>
      <c r="K81" s="73"/>
      <c r="L81" s="73"/>
      <c r="M81" s="73">
        <v>30</v>
      </c>
      <c r="N81" s="73"/>
      <c r="O81" s="72"/>
      <c r="P81" s="75"/>
      <c r="Q81" s="72"/>
      <c r="R81" s="75"/>
      <c r="S81" s="76"/>
      <c r="T81" s="77"/>
      <c r="U81" s="151"/>
      <c r="V81" s="77"/>
      <c r="W81" s="78">
        <v>30</v>
      </c>
      <c r="X81" s="79">
        <v>4</v>
      </c>
      <c r="Y81" s="72"/>
      <c r="Z81" s="75"/>
      <c r="AA81" s="72"/>
      <c r="AB81" s="75"/>
      <c r="AC81" s="115"/>
      <c r="AD81" s="119">
        <f t="shared" si="31"/>
        <v>4</v>
      </c>
      <c r="AE81" s="80">
        <f>ROUND((30+8)/25, 1)</f>
        <v>1.5</v>
      </c>
      <c r="AF81" s="80"/>
      <c r="AG81" s="93">
        <f t="shared" si="32"/>
        <v>4</v>
      </c>
      <c r="AH81" s="119"/>
      <c r="AI81" s="5"/>
    </row>
    <row r="82" spans="1:38" s="26" customFormat="1" x14ac:dyDescent="0.25">
      <c r="A82" s="71" t="s">
        <v>124</v>
      </c>
      <c r="B82" s="160" t="s">
        <v>132</v>
      </c>
      <c r="C82" s="160" t="s">
        <v>191</v>
      </c>
      <c r="D82" s="21">
        <f t="shared" si="27"/>
        <v>6</v>
      </c>
      <c r="E82" s="21"/>
      <c r="F82" s="21" t="s">
        <v>24</v>
      </c>
      <c r="G82" s="22">
        <f>H82+I82+M82</f>
        <v>30</v>
      </c>
      <c r="H82" s="84">
        <f>O82+Q82+T82+V82+Y82+AA82</f>
        <v>0</v>
      </c>
      <c r="I82" s="85">
        <v>0</v>
      </c>
      <c r="J82" s="73"/>
      <c r="K82" s="73"/>
      <c r="L82" s="73"/>
      <c r="M82" s="73">
        <v>30</v>
      </c>
      <c r="N82" s="73"/>
      <c r="O82" s="72"/>
      <c r="P82" s="75"/>
      <c r="Q82" s="72"/>
      <c r="R82" s="75"/>
      <c r="S82" s="76"/>
      <c r="T82" s="77"/>
      <c r="U82" s="151"/>
      <c r="V82" s="77"/>
      <c r="W82" s="78"/>
      <c r="X82" s="79"/>
      <c r="Y82" s="72"/>
      <c r="Z82" s="75">
        <v>30</v>
      </c>
      <c r="AA82" s="72"/>
      <c r="AB82" s="75"/>
      <c r="AC82" s="115">
        <v>6</v>
      </c>
      <c r="AD82" s="119">
        <f>D82</f>
        <v>6</v>
      </c>
      <c r="AE82" s="80">
        <f>ROUND((30+8)/25, 1)</f>
        <v>1.5</v>
      </c>
      <c r="AF82" s="80"/>
      <c r="AG82" s="93">
        <f>D82</f>
        <v>6</v>
      </c>
      <c r="AH82" s="119"/>
      <c r="AI82" s="5"/>
    </row>
    <row r="83" spans="1:38" s="26" customFormat="1" ht="15.75" thickBot="1" x14ac:dyDescent="0.3">
      <c r="A83" s="71" t="s">
        <v>148</v>
      </c>
      <c r="B83" s="160" t="s">
        <v>133</v>
      </c>
      <c r="C83" s="160" t="s">
        <v>192</v>
      </c>
      <c r="D83" s="21">
        <f t="shared" si="27"/>
        <v>6</v>
      </c>
      <c r="E83" s="21"/>
      <c r="F83" s="21" t="s">
        <v>42</v>
      </c>
      <c r="G83" s="22">
        <f>H83+I83+M83</f>
        <v>30</v>
      </c>
      <c r="H83" s="84">
        <f>O83+Q83+T83+V83+Y83+AA83</f>
        <v>0</v>
      </c>
      <c r="I83" s="85">
        <v>0</v>
      </c>
      <c r="J83" s="73"/>
      <c r="K83" s="73"/>
      <c r="L83" s="73"/>
      <c r="M83" s="73">
        <v>30</v>
      </c>
      <c r="N83" s="73"/>
      <c r="O83" s="72"/>
      <c r="P83" s="75"/>
      <c r="Q83" s="72"/>
      <c r="R83" s="75"/>
      <c r="S83" s="76"/>
      <c r="T83" s="77"/>
      <c r="U83" s="151"/>
      <c r="V83" s="77"/>
      <c r="W83" s="78"/>
      <c r="X83" s="79"/>
      <c r="Y83" s="72"/>
      <c r="Z83" s="75"/>
      <c r="AA83" s="72"/>
      <c r="AB83" s="75">
        <v>30</v>
      </c>
      <c r="AC83" s="115">
        <v>6</v>
      </c>
      <c r="AD83" s="119">
        <f>D83</f>
        <v>6</v>
      </c>
      <c r="AE83" s="80">
        <f>ROUND((30+8)/25, 1)</f>
        <v>1.5</v>
      </c>
      <c r="AF83" s="80"/>
      <c r="AG83" s="93">
        <f>D83</f>
        <v>6</v>
      </c>
      <c r="AH83" s="119"/>
      <c r="AI83" s="5"/>
    </row>
    <row r="84" spans="1:38" s="26" customFormat="1" ht="16.5" thickTop="1" thickBot="1" x14ac:dyDescent="0.3">
      <c r="A84" s="262" t="s">
        <v>12</v>
      </c>
      <c r="B84" s="263"/>
      <c r="C84" s="99"/>
      <c r="D84" s="100">
        <f>SUM(D65:D83)</f>
        <v>67</v>
      </c>
      <c r="E84" s="101"/>
      <c r="F84" s="101"/>
      <c r="G84" s="100">
        <f>SUM(G65:G83)</f>
        <v>630</v>
      </c>
      <c r="H84" s="102">
        <f>SUM(H65:H83)</f>
        <v>300</v>
      </c>
      <c r="I84" s="102">
        <f>SUM(I65:I83)</f>
        <v>240</v>
      </c>
      <c r="J84" s="102">
        <f t="shared" ref="J84:AB84" si="34">SUM(J65:J83)</f>
        <v>0</v>
      </c>
      <c r="K84" s="102">
        <f t="shared" si="34"/>
        <v>0</v>
      </c>
      <c r="L84" s="102">
        <f t="shared" si="34"/>
        <v>0</v>
      </c>
      <c r="M84" s="102">
        <f t="shared" si="34"/>
        <v>90</v>
      </c>
      <c r="N84" s="102">
        <f t="shared" si="34"/>
        <v>0</v>
      </c>
      <c r="O84" s="102">
        <f t="shared" si="34"/>
        <v>0</v>
      </c>
      <c r="P84" s="102">
        <f t="shared" si="34"/>
        <v>0</v>
      </c>
      <c r="Q84" s="102">
        <f t="shared" si="34"/>
        <v>0</v>
      </c>
      <c r="R84" s="102">
        <f t="shared" si="34"/>
        <v>0</v>
      </c>
      <c r="S84" s="102">
        <f t="shared" si="34"/>
        <v>0</v>
      </c>
      <c r="T84" s="106">
        <f t="shared" si="34"/>
        <v>75</v>
      </c>
      <c r="U84" s="106">
        <f t="shared" si="34"/>
        <v>30</v>
      </c>
      <c r="V84" s="106">
        <f t="shared" si="34"/>
        <v>60</v>
      </c>
      <c r="W84" s="106">
        <f t="shared" si="34"/>
        <v>120</v>
      </c>
      <c r="X84" s="106">
        <f t="shared" si="34"/>
        <v>28</v>
      </c>
      <c r="Y84" s="102">
        <f t="shared" si="34"/>
        <v>75</v>
      </c>
      <c r="Z84" s="102">
        <f t="shared" si="34"/>
        <v>90</v>
      </c>
      <c r="AA84" s="102">
        <f t="shared" si="34"/>
        <v>90</v>
      </c>
      <c r="AB84" s="102">
        <f t="shared" si="34"/>
        <v>90</v>
      </c>
      <c r="AC84" s="102">
        <f>SUM(AC65:AC83)</f>
        <v>39</v>
      </c>
      <c r="AD84" s="108">
        <f t="shared" ref="AD84:AH84" si="35">SUM(AD65:AD83)</f>
        <v>67</v>
      </c>
      <c r="AE84" s="185">
        <f t="shared" si="35"/>
        <v>32.400000000000006</v>
      </c>
      <c r="AF84" s="108">
        <f t="shared" si="35"/>
        <v>0</v>
      </c>
      <c r="AG84" s="108">
        <f t="shared" si="35"/>
        <v>67</v>
      </c>
      <c r="AH84" s="109">
        <f t="shared" si="35"/>
        <v>0</v>
      </c>
      <c r="AI84" s="5"/>
    </row>
    <row r="85" spans="1:38" s="25" customFormat="1" ht="16.5" thickTop="1" thickBot="1" x14ac:dyDescent="0.3">
      <c r="A85" s="260" t="s">
        <v>246</v>
      </c>
      <c r="B85" s="261"/>
      <c r="C85" s="261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110"/>
      <c r="AE85" s="110"/>
      <c r="AF85" s="110"/>
      <c r="AG85" s="110"/>
      <c r="AH85" s="110"/>
      <c r="AI85" s="16"/>
    </row>
    <row r="86" spans="1:38" s="1" customFormat="1" ht="15" customHeight="1" thickTop="1" thickBot="1" x14ac:dyDescent="0.3">
      <c r="A86" s="186"/>
      <c r="B86" s="187" t="s">
        <v>256</v>
      </c>
      <c r="C86" s="188" t="s">
        <v>177</v>
      </c>
      <c r="D86" s="100">
        <v>5</v>
      </c>
      <c r="E86" s="189"/>
      <c r="F86" s="190"/>
      <c r="G86" s="191"/>
      <c r="H86" s="192"/>
      <c r="I86" s="193"/>
      <c r="J86" s="193"/>
      <c r="K86" s="193"/>
      <c r="L86" s="193"/>
      <c r="M86" s="193"/>
      <c r="N86" s="194"/>
      <c r="O86" s="192"/>
      <c r="P86" s="194"/>
      <c r="Q86" s="192"/>
      <c r="R86" s="194"/>
      <c r="S86" s="195"/>
      <c r="T86" s="159"/>
      <c r="U86" s="196"/>
      <c r="V86" s="159"/>
      <c r="W86" s="196"/>
      <c r="X86" s="197">
        <v>5</v>
      </c>
      <c r="Y86" s="192"/>
      <c r="Z86" s="194"/>
      <c r="AA86" s="192"/>
      <c r="AB86" s="194"/>
      <c r="AC86" s="194"/>
      <c r="AD86" s="198"/>
      <c r="AE86" s="198"/>
      <c r="AF86" s="198"/>
      <c r="AG86" s="198"/>
      <c r="AH86" s="119">
        <f>D86</f>
        <v>5</v>
      </c>
      <c r="AI86" s="4"/>
    </row>
    <row r="87" spans="1:38" ht="16.5" thickTop="1" thickBot="1" x14ac:dyDescent="0.3"/>
    <row r="88" spans="1:38" ht="16.5" thickTop="1" thickBot="1" x14ac:dyDescent="0.3">
      <c r="A88" s="258" t="s">
        <v>247</v>
      </c>
      <c r="B88" s="259"/>
      <c r="C88" s="199"/>
      <c r="D88" s="200">
        <f>D18+D26+D44+D63+D86</f>
        <v>180</v>
      </c>
      <c r="E88" s="200"/>
      <c r="F88" s="200"/>
      <c r="G88" s="200">
        <f t="shared" ref="G88:AH88" si="36">G18+G26+G44+G63+G86</f>
        <v>1830</v>
      </c>
      <c r="H88" s="200">
        <f t="shared" si="36"/>
        <v>795</v>
      </c>
      <c r="I88" s="200">
        <f t="shared" si="36"/>
        <v>825</v>
      </c>
      <c r="J88" s="200">
        <f t="shared" si="36"/>
        <v>0</v>
      </c>
      <c r="K88" s="200">
        <f t="shared" si="36"/>
        <v>0</v>
      </c>
      <c r="L88" s="200">
        <f t="shared" si="36"/>
        <v>120</v>
      </c>
      <c r="M88" s="200">
        <f t="shared" si="36"/>
        <v>90</v>
      </c>
      <c r="N88" s="200">
        <f t="shared" si="36"/>
        <v>0</v>
      </c>
      <c r="O88" s="200">
        <f t="shared" si="36"/>
        <v>180</v>
      </c>
      <c r="P88" s="200">
        <f t="shared" si="36"/>
        <v>210</v>
      </c>
      <c r="Q88" s="200">
        <f t="shared" si="36"/>
        <v>150</v>
      </c>
      <c r="R88" s="200">
        <f t="shared" si="36"/>
        <v>180</v>
      </c>
      <c r="S88" s="201">
        <f>S18+S26+S44+S63+S86</f>
        <v>60</v>
      </c>
      <c r="T88" s="202">
        <f t="shared" ref="T88:X88" si="37">T18+T26+T44+T63+T86</f>
        <v>120</v>
      </c>
      <c r="U88" s="202">
        <f t="shared" si="37"/>
        <v>165</v>
      </c>
      <c r="V88" s="202">
        <f t="shared" si="37"/>
        <v>120</v>
      </c>
      <c r="W88" s="202">
        <f t="shared" si="37"/>
        <v>180</v>
      </c>
      <c r="X88" s="203">
        <f t="shared" si="37"/>
        <v>60</v>
      </c>
      <c r="Y88" s="200">
        <f t="shared" si="36"/>
        <v>120</v>
      </c>
      <c r="Z88" s="200">
        <f t="shared" si="36"/>
        <v>165</v>
      </c>
      <c r="AA88" s="200">
        <f t="shared" si="36"/>
        <v>105</v>
      </c>
      <c r="AB88" s="200">
        <f t="shared" si="36"/>
        <v>135</v>
      </c>
      <c r="AC88" s="201">
        <f t="shared" si="36"/>
        <v>60</v>
      </c>
      <c r="AD88" s="204">
        <f t="shared" si="36"/>
        <v>75</v>
      </c>
      <c r="AE88" s="204">
        <f t="shared" si="36"/>
        <v>91.3</v>
      </c>
      <c r="AF88" s="204">
        <f t="shared" si="36"/>
        <v>0</v>
      </c>
      <c r="AG88" s="204">
        <f t="shared" si="36"/>
        <v>167</v>
      </c>
      <c r="AH88" s="204">
        <f t="shared" si="36"/>
        <v>5</v>
      </c>
      <c r="AJ88" s="6">
        <f>AD88/D88</f>
        <v>0.41666666666666669</v>
      </c>
      <c r="AK88" s="6">
        <f>AE88/D88</f>
        <v>0.50722222222222224</v>
      </c>
      <c r="AL88" s="7"/>
    </row>
    <row r="89" spans="1:38" ht="16.5" thickTop="1" thickBot="1" x14ac:dyDescent="0.3">
      <c r="A89" s="258" t="s">
        <v>248</v>
      </c>
      <c r="B89" s="259"/>
      <c r="C89" s="205"/>
      <c r="D89" s="200">
        <f>D18+D26+D44+D84+D86</f>
        <v>180</v>
      </c>
      <c r="E89" s="200"/>
      <c r="F89" s="200"/>
      <c r="G89" s="200">
        <f t="shared" ref="G89:AH89" si="38">G18+G26+G44+G84+G86</f>
        <v>1830</v>
      </c>
      <c r="H89" s="200">
        <f t="shared" si="38"/>
        <v>825</v>
      </c>
      <c r="I89" s="200">
        <f t="shared" si="38"/>
        <v>795</v>
      </c>
      <c r="J89" s="200">
        <f t="shared" si="38"/>
        <v>0</v>
      </c>
      <c r="K89" s="200">
        <f t="shared" si="38"/>
        <v>0</v>
      </c>
      <c r="L89" s="200">
        <f t="shared" si="38"/>
        <v>120</v>
      </c>
      <c r="M89" s="200">
        <f t="shared" si="38"/>
        <v>90</v>
      </c>
      <c r="N89" s="200">
        <f t="shared" si="38"/>
        <v>0</v>
      </c>
      <c r="O89" s="200">
        <f t="shared" si="38"/>
        <v>180</v>
      </c>
      <c r="P89" s="200">
        <f t="shared" si="38"/>
        <v>210</v>
      </c>
      <c r="Q89" s="200">
        <f t="shared" si="38"/>
        <v>150</v>
      </c>
      <c r="R89" s="200">
        <f t="shared" si="38"/>
        <v>180</v>
      </c>
      <c r="S89" s="201">
        <f t="shared" si="38"/>
        <v>60</v>
      </c>
      <c r="T89" s="202">
        <f>T18+T26+T44+T84+T86</f>
        <v>120</v>
      </c>
      <c r="U89" s="202">
        <f t="shared" si="38"/>
        <v>135</v>
      </c>
      <c r="V89" s="202">
        <f t="shared" si="38"/>
        <v>105</v>
      </c>
      <c r="W89" s="202">
        <f t="shared" si="38"/>
        <v>210</v>
      </c>
      <c r="X89" s="203">
        <f t="shared" si="38"/>
        <v>60</v>
      </c>
      <c r="Y89" s="200">
        <f t="shared" si="38"/>
        <v>135</v>
      </c>
      <c r="Z89" s="200">
        <f t="shared" si="38"/>
        <v>150</v>
      </c>
      <c r="AA89" s="200">
        <f t="shared" si="38"/>
        <v>135</v>
      </c>
      <c r="AB89" s="200">
        <f t="shared" si="38"/>
        <v>120</v>
      </c>
      <c r="AC89" s="201">
        <f t="shared" si="38"/>
        <v>60</v>
      </c>
      <c r="AD89" s="204">
        <f t="shared" si="38"/>
        <v>75</v>
      </c>
      <c r="AE89" s="204">
        <f t="shared" si="38"/>
        <v>91.2</v>
      </c>
      <c r="AF89" s="204">
        <f t="shared" si="38"/>
        <v>0</v>
      </c>
      <c r="AG89" s="204">
        <f t="shared" si="38"/>
        <v>167</v>
      </c>
      <c r="AH89" s="204">
        <f t="shared" si="38"/>
        <v>5</v>
      </c>
      <c r="AJ89" s="6">
        <f>AD89/D89</f>
        <v>0.41666666666666669</v>
      </c>
      <c r="AK89" s="6">
        <f>AE89/D89</f>
        <v>0.50666666666666671</v>
      </c>
      <c r="AL89" s="7"/>
    </row>
    <row r="90" spans="1:38" ht="15.75" thickTop="1" x14ac:dyDescent="0.25"/>
  </sheetData>
  <sheetProtection algorithmName="SHA-512" hashValue="paSko7aAKs+l9a1UXT2cfty8RCGweIRt932ArAi2OsQ9Dopj0ucLFe21lo0dujs1xGgmIH4RdwDibOQzESjzKA==" saltValue="644/2aVxyxvyzeJTXfC+FQ==" spinCount="100000" sheet="1" objects="1" scenarios="1" selectLockedCells="1" selectUnlockedCells="1"/>
  <mergeCells count="27">
    <mergeCell ref="A1:P1"/>
    <mergeCell ref="E5:J5"/>
    <mergeCell ref="K5:P5"/>
    <mergeCell ref="G7:N8"/>
    <mergeCell ref="AD7:AH8"/>
    <mergeCell ref="O8:P8"/>
    <mergeCell ref="Q8:R8"/>
    <mergeCell ref="T8:U8"/>
    <mergeCell ref="V8:W8"/>
    <mergeCell ref="Y8:Z8"/>
    <mergeCell ref="AA8:AB8"/>
    <mergeCell ref="O7:S7"/>
    <mergeCell ref="T7:X7"/>
    <mergeCell ref="Y7:AC7"/>
    <mergeCell ref="B7:F7"/>
    <mergeCell ref="A89:B89"/>
    <mergeCell ref="A88:B88"/>
    <mergeCell ref="A11:C11"/>
    <mergeCell ref="A19:C19"/>
    <mergeCell ref="A26:B26"/>
    <mergeCell ref="A27:C27"/>
    <mergeCell ref="A44:B44"/>
    <mergeCell ref="A45:C45"/>
    <mergeCell ref="A63:B63"/>
    <mergeCell ref="A64:C64"/>
    <mergeCell ref="A84:B84"/>
    <mergeCell ref="A85:C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19"/>
  <sheetViews>
    <sheetView topLeftCell="A7" zoomScale="95" zoomScaleNormal="95" workbookViewId="0">
      <pane xSplit="1" ySplit="3" topLeftCell="B10" activePane="bottomRight" state="frozen"/>
      <selection activeCell="A7" sqref="A7"/>
      <selection pane="topRight" activeCell="B7" sqref="B7"/>
      <selection pane="bottomLeft" activeCell="A10" sqref="A10"/>
      <selection pane="bottomRight" activeCell="H21" sqref="H21"/>
    </sheetView>
  </sheetViews>
  <sheetFormatPr defaultRowHeight="15" x14ac:dyDescent="0.25"/>
  <cols>
    <col min="1" max="1" width="4.140625" style="26" customWidth="1"/>
    <col min="2" max="2" width="32.85546875" style="8" customWidth="1"/>
    <col min="3" max="3" width="15.5703125" style="8" customWidth="1"/>
    <col min="4" max="4" width="3.140625" style="3" customWidth="1"/>
    <col min="5" max="5" width="4.42578125" style="3" customWidth="1"/>
    <col min="6" max="6" width="4.7109375" style="3" customWidth="1"/>
    <col min="7" max="7" width="4.85546875" style="3" customWidth="1"/>
    <col min="8" max="19" width="4.42578125" style="3" customWidth="1"/>
    <col min="20" max="24" width="4.42578125" style="17" customWidth="1"/>
    <col min="25" max="29" width="4.42578125" style="3" customWidth="1"/>
    <col min="30" max="30" width="4.7109375" style="3" customWidth="1"/>
    <col min="31" max="31" width="7.28515625" style="3" customWidth="1"/>
    <col min="32" max="32" width="5" style="3" customWidth="1"/>
    <col min="33" max="33" width="10.140625" style="26" customWidth="1"/>
    <col min="34" max="34" width="7.140625" style="26" customWidth="1"/>
  </cols>
  <sheetData>
    <row r="1" spans="1:36" x14ac:dyDescent="0.25">
      <c r="A1" s="285" t="s">
        <v>147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07"/>
      <c r="R1" s="207"/>
      <c r="S1" s="207"/>
      <c r="T1" s="208"/>
      <c r="U1" s="208"/>
      <c r="V1" s="208"/>
      <c r="W1" s="208"/>
      <c r="X1" s="208"/>
      <c r="Y1" s="207"/>
      <c r="Z1" s="207"/>
      <c r="AA1" s="207"/>
      <c r="AB1" s="207"/>
      <c r="AC1" s="207"/>
      <c r="AD1" s="209"/>
      <c r="AE1" s="209"/>
      <c r="AF1" s="209"/>
      <c r="AG1" s="210"/>
      <c r="AH1" s="210"/>
    </row>
    <row r="2" spans="1:36" x14ac:dyDescent="0.25">
      <c r="A2" s="211" t="s">
        <v>63</v>
      </c>
      <c r="B2" s="212"/>
      <c r="C2" s="212"/>
      <c r="D2" s="21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/>
      <c r="R2" s="215"/>
      <c r="S2" s="215"/>
      <c r="T2" s="216"/>
      <c r="U2" s="216"/>
      <c r="V2" s="217"/>
      <c r="W2" s="217"/>
      <c r="X2" s="217"/>
      <c r="Y2" s="218"/>
      <c r="Z2" s="218"/>
      <c r="AA2" s="219"/>
      <c r="AB2" s="219"/>
      <c r="AC2" s="219"/>
    </row>
    <row r="3" spans="1:36" x14ac:dyDescent="0.25">
      <c r="A3" s="220" t="s">
        <v>144</v>
      </c>
      <c r="B3" s="221"/>
      <c r="C3" s="218"/>
      <c r="D3" s="219"/>
      <c r="E3" s="215" t="s">
        <v>64</v>
      </c>
      <c r="F3" s="215"/>
      <c r="G3" s="215"/>
      <c r="H3" s="214"/>
      <c r="I3" s="213"/>
      <c r="J3" s="213"/>
      <c r="K3" s="215" t="s">
        <v>65</v>
      </c>
      <c r="L3" s="213"/>
      <c r="M3" s="213"/>
      <c r="N3" s="213"/>
      <c r="O3" s="213"/>
      <c r="P3" s="213"/>
      <c r="Q3" s="213"/>
      <c r="R3" s="213"/>
      <c r="S3" s="213"/>
      <c r="T3" s="222"/>
      <c r="U3" s="222"/>
      <c r="V3" s="223"/>
      <c r="W3" s="223"/>
      <c r="X3" s="223"/>
      <c r="Y3" s="224"/>
      <c r="Z3" s="224"/>
      <c r="AA3" s="224"/>
      <c r="AB3" s="224"/>
      <c r="AC3" s="224"/>
    </row>
    <row r="4" spans="1:36" x14ac:dyDescent="0.25">
      <c r="A4" s="220" t="s">
        <v>145</v>
      </c>
      <c r="B4" s="221"/>
      <c r="C4" s="218"/>
      <c r="D4" s="219"/>
      <c r="E4" s="225" t="s">
        <v>67</v>
      </c>
      <c r="F4" s="226"/>
      <c r="G4" s="214"/>
      <c r="H4" s="219"/>
      <c r="I4" s="219"/>
      <c r="J4" s="219"/>
      <c r="K4" s="219" t="s">
        <v>130</v>
      </c>
      <c r="L4" s="227"/>
      <c r="M4" s="227"/>
      <c r="N4" s="227"/>
      <c r="O4" s="227"/>
      <c r="P4" s="227"/>
      <c r="Q4" s="228"/>
      <c r="R4" s="228"/>
      <c r="S4" s="228"/>
      <c r="T4" s="229"/>
      <c r="U4" s="229"/>
      <c r="V4" s="229"/>
      <c r="W4" s="229"/>
      <c r="X4" s="229"/>
      <c r="Y4" s="214"/>
      <c r="Z4" s="214"/>
      <c r="AA4" s="214"/>
      <c r="AB4" s="214"/>
      <c r="AC4" s="214"/>
      <c r="AD4" s="214"/>
      <c r="AE4" s="214"/>
      <c r="AF4" s="214"/>
      <c r="AG4" s="230"/>
    </row>
    <row r="5" spans="1:36" x14ac:dyDescent="0.25">
      <c r="A5" s="220"/>
      <c r="B5" s="221"/>
      <c r="C5" s="218"/>
      <c r="D5" s="219"/>
      <c r="E5" s="286" t="s">
        <v>66</v>
      </c>
      <c r="F5" s="286"/>
      <c r="G5" s="286"/>
      <c r="H5" s="286"/>
      <c r="I5" s="286"/>
      <c r="J5" s="286"/>
      <c r="K5" s="287" t="s">
        <v>146</v>
      </c>
      <c r="L5" s="287"/>
      <c r="M5" s="287"/>
      <c r="N5" s="287"/>
      <c r="O5" s="287"/>
      <c r="P5" s="287"/>
      <c r="Q5" s="228"/>
      <c r="R5" s="228"/>
      <c r="S5" s="228"/>
      <c r="T5" s="231"/>
      <c r="U5" s="231"/>
      <c r="V5" s="232"/>
      <c r="W5" s="233"/>
      <c r="X5" s="233"/>
      <c r="Y5" s="219"/>
      <c r="Z5" s="219"/>
      <c r="AA5" s="219"/>
    </row>
    <row r="6" spans="1:36" ht="15.75" thickBot="1" x14ac:dyDescent="0.3">
      <c r="A6" s="234"/>
      <c r="B6" s="235"/>
      <c r="C6" s="218"/>
      <c r="D6" s="214"/>
      <c r="Q6" s="224"/>
      <c r="R6" s="224"/>
      <c r="S6" s="224"/>
      <c r="T6" s="223"/>
      <c r="U6" s="223"/>
      <c r="V6" s="223"/>
      <c r="W6" s="229"/>
      <c r="X6" s="229"/>
      <c r="Y6" s="214"/>
      <c r="Z6" s="214"/>
      <c r="AA6" s="214"/>
      <c r="AB6" s="214"/>
      <c r="AC6" s="214"/>
      <c r="AD6" s="236"/>
      <c r="AE6" s="236"/>
      <c r="AF6" s="236"/>
      <c r="AG6" s="237"/>
      <c r="AH6" s="237"/>
    </row>
    <row r="7" spans="1:36" ht="27" customHeight="1" thickTop="1" thickBot="1" x14ac:dyDescent="0.3">
      <c r="A7" s="238"/>
      <c r="B7" s="288" t="s">
        <v>301</v>
      </c>
      <c r="C7" s="288"/>
      <c r="D7" s="288"/>
      <c r="E7" s="288"/>
      <c r="F7" s="289"/>
      <c r="G7" s="267" t="s">
        <v>3</v>
      </c>
      <c r="H7" s="268"/>
      <c r="I7" s="268"/>
      <c r="J7" s="268"/>
      <c r="K7" s="268"/>
      <c r="L7" s="268"/>
      <c r="M7" s="268"/>
      <c r="N7" s="269"/>
      <c r="O7" s="278" t="s">
        <v>0</v>
      </c>
      <c r="P7" s="279"/>
      <c r="Q7" s="279"/>
      <c r="R7" s="279"/>
      <c r="S7" s="280"/>
      <c r="T7" s="277" t="s">
        <v>1</v>
      </c>
      <c r="U7" s="275"/>
      <c r="V7" s="275"/>
      <c r="W7" s="275"/>
      <c r="X7" s="276"/>
      <c r="Y7" s="281" t="s">
        <v>2</v>
      </c>
      <c r="Z7" s="282"/>
      <c r="AA7" s="282"/>
      <c r="AB7" s="282"/>
      <c r="AC7" s="280"/>
      <c r="AD7" s="267" t="s">
        <v>142</v>
      </c>
      <c r="AE7" s="268"/>
      <c r="AF7" s="268"/>
      <c r="AG7" s="268"/>
      <c r="AH7" s="269"/>
    </row>
    <row r="8" spans="1:36" ht="16.5" thickTop="1" thickBot="1" x14ac:dyDescent="0.3">
      <c r="A8" s="239"/>
      <c r="B8" s="206" t="s">
        <v>303</v>
      </c>
      <c r="C8" s="257" t="s">
        <v>146</v>
      </c>
      <c r="D8" s="50"/>
      <c r="E8" s="50"/>
      <c r="F8" s="50"/>
      <c r="G8" s="270"/>
      <c r="H8" s="271"/>
      <c r="I8" s="271"/>
      <c r="J8" s="271"/>
      <c r="K8" s="271"/>
      <c r="L8" s="271"/>
      <c r="M8" s="271"/>
      <c r="N8" s="272"/>
      <c r="O8" s="273" t="s">
        <v>4</v>
      </c>
      <c r="P8" s="274"/>
      <c r="Q8" s="273" t="s">
        <v>5</v>
      </c>
      <c r="R8" s="274"/>
      <c r="S8" s="53"/>
      <c r="T8" s="275" t="s">
        <v>6</v>
      </c>
      <c r="U8" s="276"/>
      <c r="V8" s="277" t="s">
        <v>7</v>
      </c>
      <c r="W8" s="275"/>
      <c r="X8" s="54"/>
      <c r="Y8" s="273" t="s">
        <v>8</v>
      </c>
      <c r="Z8" s="274"/>
      <c r="AA8" s="273" t="s">
        <v>9</v>
      </c>
      <c r="AB8" s="274"/>
      <c r="AC8" s="53"/>
      <c r="AD8" s="270"/>
      <c r="AE8" s="271"/>
      <c r="AF8" s="271"/>
      <c r="AG8" s="271"/>
      <c r="AH8" s="272"/>
    </row>
    <row r="9" spans="1:36" ht="87" customHeight="1" thickTop="1" thickBot="1" x14ac:dyDescent="0.3">
      <c r="A9" s="240" t="s">
        <v>10</v>
      </c>
      <c r="B9" s="56" t="s">
        <v>134</v>
      </c>
      <c r="C9" s="57" t="s">
        <v>135</v>
      </c>
      <c r="D9" s="58" t="s">
        <v>11</v>
      </c>
      <c r="E9" s="58" t="s">
        <v>136</v>
      </c>
      <c r="F9" s="58" t="s">
        <v>137</v>
      </c>
      <c r="G9" s="59" t="s">
        <v>12</v>
      </c>
      <c r="H9" s="60" t="s">
        <v>13</v>
      </c>
      <c r="I9" s="61" t="s">
        <v>59</v>
      </c>
      <c r="J9" s="61" t="s">
        <v>60</v>
      </c>
      <c r="K9" s="61" t="s">
        <v>61</v>
      </c>
      <c r="L9" s="62" t="s">
        <v>62</v>
      </c>
      <c r="M9" s="63" t="s">
        <v>254</v>
      </c>
      <c r="N9" s="64" t="s">
        <v>274</v>
      </c>
      <c r="O9" s="60" t="s">
        <v>13</v>
      </c>
      <c r="P9" s="65" t="s">
        <v>14</v>
      </c>
      <c r="Q9" s="60" t="s">
        <v>13</v>
      </c>
      <c r="R9" s="65" t="s">
        <v>14</v>
      </c>
      <c r="S9" s="58" t="s">
        <v>251</v>
      </c>
      <c r="T9" s="66" t="s">
        <v>13</v>
      </c>
      <c r="U9" s="67" t="s">
        <v>14</v>
      </c>
      <c r="V9" s="66" t="s">
        <v>13</v>
      </c>
      <c r="W9" s="67" t="s">
        <v>14</v>
      </c>
      <c r="X9" s="68" t="s">
        <v>251</v>
      </c>
      <c r="Y9" s="60" t="s">
        <v>13</v>
      </c>
      <c r="Z9" s="65" t="s">
        <v>14</v>
      </c>
      <c r="AA9" s="60" t="s">
        <v>13</v>
      </c>
      <c r="AB9" s="65" t="s">
        <v>14</v>
      </c>
      <c r="AC9" s="65" t="s">
        <v>251</v>
      </c>
      <c r="AD9" s="65" t="s">
        <v>138</v>
      </c>
      <c r="AE9" s="69" t="s">
        <v>139</v>
      </c>
      <c r="AF9" s="69" t="s">
        <v>140</v>
      </c>
      <c r="AG9" s="69" t="s">
        <v>141</v>
      </c>
      <c r="AH9" s="69" t="s">
        <v>143</v>
      </c>
    </row>
    <row r="10" spans="1:36" ht="15" customHeight="1" thickTop="1" thickBot="1" x14ac:dyDescent="0.3">
      <c r="A10" s="241">
        <v>1</v>
      </c>
      <c r="B10" s="242">
        <v>2</v>
      </c>
      <c r="C10" s="242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  <c r="R10" s="53">
        <v>18</v>
      </c>
      <c r="S10" s="53">
        <v>19</v>
      </c>
      <c r="T10" s="54">
        <v>20</v>
      </c>
      <c r="U10" s="54">
        <v>21</v>
      </c>
      <c r="V10" s="54">
        <v>22</v>
      </c>
      <c r="W10" s="54">
        <v>23</v>
      </c>
      <c r="X10" s="54">
        <v>24</v>
      </c>
      <c r="Y10" s="53">
        <v>25</v>
      </c>
      <c r="Z10" s="53">
        <v>26</v>
      </c>
      <c r="AA10" s="53">
        <v>27</v>
      </c>
      <c r="AB10" s="53">
        <v>28</v>
      </c>
      <c r="AC10" s="53">
        <v>29</v>
      </c>
      <c r="AD10" s="53">
        <v>30</v>
      </c>
      <c r="AE10" s="53">
        <v>31</v>
      </c>
      <c r="AF10" s="53">
        <v>32</v>
      </c>
      <c r="AG10" s="241">
        <v>33</v>
      </c>
      <c r="AH10" s="241">
        <v>34</v>
      </c>
    </row>
    <row r="11" spans="1:36" s="18" customFormat="1" ht="15" customHeight="1" thickTop="1" thickBot="1" x14ac:dyDescent="0.3">
      <c r="A11" s="260" t="s">
        <v>241</v>
      </c>
      <c r="B11" s="261"/>
      <c r="C11" s="261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6" s="2" customFormat="1" ht="28.5" customHeight="1" thickTop="1" x14ac:dyDescent="0.25">
      <c r="A12" s="71" t="s">
        <v>15</v>
      </c>
      <c r="B12" s="20" t="s">
        <v>16</v>
      </c>
      <c r="C12" s="10" t="s">
        <v>193</v>
      </c>
      <c r="D12" s="21">
        <f>S12+X12+AC12</f>
        <v>4</v>
      </c>
      <c r="E12" s="21"/>
      <c r="F12" s="21">
        <v>2</v>
      </c>
      <c r="G12" s="22">
        <f>SUM(H12:N12)</f>
        <v>45</v>
      </c>
      <c r="H12" s="72"/>
      <c r="I12" s="73"/>
      <c r="J12" s="74"/>
      <c r="K12" s="73"/>
      <c r="L12" s="73">
        <f>P12+R12</f>
        <v>45</v>
      </c>
      <c r="M12" s="73"/>
      <c r="N12" s="73"/>
      <c r="O12" s="72"/>
      <c r="P12" s="75">
        <v>18</v>
      </c>
      <c r="Q12" s="72"/>
      <c r="R12" s="75">
        <v>27</v>
      </c>
      <c r="S12" s="75">
        <v>4</v>
      </c>
      <c r="T12" s="77"/>
      <c r="U12" s="78"/>
      <c r="V12" s="77"/>
      <c r="W12" s="78"/>
      <c r="X12" s="78"/>
      <c r="Y12" s="72"/>
      <c r="Z12" s="75"/>
      <c r="AA12" s="72"/>
      <c r="AB12" s="75"/>
      <c r="AC12" s="75"/>
      <c r="AD12" s="80">
        <v>4</v>
      </c>
      <c r="AE12" s="80">
        <f>(18+18+8+8)/25</f>
        <v>2.08</v>
      </c>
      <c r="AF12" s="80"/>
      <c r="AG12" s="80"/>
      <c r="AH12" s="80"/>
      <c r="AI12" s="24"/>
      <c r="AJ12" s="3"/>
    </row>
    <row r="13" spans="1:36" s="2" customFormat="1" ht="30" customHeight="1" x14ac:dyDescent="0.25">
      <c r="A13" s="71" t="s">
        <v>17</v>
      </c>
      <c r="B13" s="23" t="s">
        <v>18</v>
      </c>
      <c r="C13" s="10" t="s">
        <v>258</v>
      </c>
      <c r="D13" s="21">
        <f t="shared" ref="D13:D15" si="0">S13+X13+AC13</f>
        <v>4</v>
      </c>
      <c r="E13" s="21">
        <v>4</v>
      </c>
      <c r="F13" s="21"/>
      <c r="G13" s="22">
        <f>SUM(H13:N13)</f>
        <v>45</v>
      </c>
      <c r="H13" s="72"/>
      <c r="I13" s="73"/>
      <c r="J13" s="74"/>
      <c r="K13" s="73"/>
      <c r="L13" s="73">
        <f>U13+W13</f>
        <v>45</v>
      </c>
      <c r="M13" s="73"/>
      <c r="N13" s="73"/>
      <c r="O13" s="72"/>
      <c r="P13" s="75"/>
      <c r="Q13" s="72"/>
      <c r="R13" s="75"/>
      <c r="S13" s="75"/>
      <c r="T13" s="77"/>
      <c r="U13" s="78">
        <v>18</v>
      </c>
      <c r="V13" s="77"/>
      <c r="W13" s="78">
        <v>27</v>
      </c>
      <c r="X13" s="78">
        <v>4</v>
      </c>
      <c r="Y13" s="72"/>
      <c r="Z13" s="75"/>
      <c r="AA13" s="72"/>
      <c r="AB13" s="75"/>
      <c r="AC13" s="75"/>
      <c r="AD13" s="80">
        <v>4</v>
      </c>
      <c r="AE13" s="80">
        <f>(18+18+8+8+2)/25</f>
        <v>2.16</v>
      </c>
      <c r="AF13" s="80"/>
      <c r="AG13" s="80"/>
      <c r="AH13" s="80"/>
      <c r="AI13" s="3"/>
      <c r="AJ13" s="3"/>
    </row>
    <row r="14" spans="1:36" s="2" customFormat="1" ht="15" customHeight="1" x14ac:dyDescent="0.25">
      <c r="A14" s="71" t="s">
        <v>91</v>
      </c>
      <c r="B14" s="81" t="s">
        <v>89</v>
      </c>
      <c r="C14" s="243" t="s">
        <v>194</v>
      </c>
      <c r="D14" s="21">
        <f t="shared" si="0"/>
        <v>2</v>
      </c>
      <c r="E14" s="83"/>
      <c r="F14" s="83">
        <v>2</v>
      </c>
      <c r="G14" s="22">
        <f>H14+I14</f>
        <v>18</v>
      </c>
      <c r="H14" s="84">
        <f>O14+Q14+T14+V14+Y14+AA14</f>
        <v>0</v>
      </c>
      <c r="I14" s="85">
        <f>P14+R14+U14+W14+Z14+AB14</f>
        <v>18</v>
      </c>
      <c r="J14" s="73"/>
      <c r="K14" s="86"/>
      <c r="L14" s="86"/>
      <c r="M14" s="86"/>
      <c r="N14" s="86"/>
      <c r="O14" s="87"/>
      <c r="P14" s="88"/>
      <c r="Q14" s="87"/>
      <c r="R14" s="88">
        <v>18</v>
      </c>
      <c r="S14" s="91">
        <v>2</v>
      </c>
      <c r="T14" s="90"/>
      <c r="U14" s="91"/>
      <c r="V14" s="90"/>
      <c r="W14" s="91"/>
      <c r="X14" s="91"/>
      <c r="Y14" s="87"/>
      <c r="Z14" s="88"/>
      <c r="AA14" s="87"/>
      <c r="AB14" s="88"/>
      <c r="AC14" s="88"/>
      <c r="AD14" s="93"/>
      <c r="AE14" s="93">
        <f>(18+8)/25</f>
        <v>1.04</v>
      </c>
      <c r="AF14" s="93"/>
      <c r="AG14" s="93">
        <f>D14</f>
        <v>2</v>
      </c>
      <c r="AH14" s="93"/>
      <c r="AI14" s="3"/>
      <c r="AJ14" s="3"/>
    </row>
    <row r="15" spans="1:36" s="2" customFormat="1" ht="15" customHeight="1" thickBot="1" x14ac:dyDescent="0.3">
      <c r="A15" s="71" t="s">
        <v>22</v>
      </c>
      <c r="B15" s="81" t="s">
        <v>90</v>
      </c>
      <c r="C15" s="81" t="s">
        <v>195</v>
      </c>
      <c r="D15" s="21">
        <f t="shared" si="0"/>
        <v>1</v>
      </c>
      <c r="E15" s="83"/>
      <c r="F15" s="83">
        <v>5</v>
      </c>
      <c r="G15" s="22">
        <f>H15+I15</f>
        <v>9</v>
      </c>
      <c r="H15" s="84">
        <f>O15+Q15+T15+V15+Y15+AA15</f>
        <v>9</v>
      </c>
      <c r="I15" s="85">
        <f>P15+R15+U15+W15+Z15+AB15</f>
        <v>0</v>
      </c>
      <c r="J15" s="96"/>
      <c r="K15" s="86"/>
      <c r="L15" s="86"/>
      <c r="M15" s="86"/>
      <c r="N15" s="86"/>
      <c r="O15" s="87"/>
      <c r="P15" s="88"/>
      <c r="Q15" s="87"/>
      <c r="R15" s="88"/>
      <c r="S15" s="88"/>
      <c r="T15" s="90"/>
      <c r="U15" s="91"/>
      <c r="V15" s="90"/>
      <c r="W15" s="91"/>
      <c r="X15" s="91"/>
      <c r="Y15" s="87">
        <v>9</v>
      </c>
      <c r="Z15" s="88"/>
      <c r="AA15" s="87"/>
      <c r="AB15" s="88"/>
      <c r="AC15" s="88">
        <v>1</v>
      </c>
      <c r="AD15" s="93"/>
      <c r="AE15" s="93">
        <f>(9+4)/25</f>
        <v>0.52</v>
      </c>
      <c r="AF15" s="93"/>
      <c r="AG15" s="93">
        <f>D15</f>
        <v>1</v>
      </c>
      <c r="AH15" s="93"/>
      <c r="AI15" s="3"/>
      <c r="AJ15" s="3"/>
    </row>
    <row r="16" spans="1:36" s="2" customFormat="1" ht="15" customHeight="1" thickTop="1" thickBot="1" x14ac:dyDescent="0.3">
      <c r="A16" s="262" t="s">
        <v>12</v>
      </c>
      <c r="B16" s="263"/>
      <c r="C16" s="244"/>
      <c r="D16" s="100">
        <f>SUM(D12:D15)</f>
        <v>11</v>
      </c>
      <c r="E16" s="101"/>
      <c r="F16" s="101"/>
      <c r="G16" s="100">
        <f t="shared" ref="G16:AC16" si="1">SUM(G12:G15)</f>
        <v>117</v>
      </c>
      <c r="H16" s="102">
        <f t="shared" si="1"/>
        <v>9</v>
      </c>
      <c r="I16" s="103">
        <f t="shared" si="1"/>
        <v>18</v>
      </c>
      <c r="J16" s="103">
        <f t="shared" si="1"/>
        <v>0</v>
      </c>
      <c r="K16" s="103">
        <f t="shared" si="1"/>
        <v>0</v>
      </c>
      <c r="L16" s="103">
        <f t="shared" si="1"/>
        <v>90</v>
      </c>
      <c r="M16" s="103">
        <f t="shared" si="1"/>
        <v>0</v>
      </c>
      <c r="N16" s="104">
        <f t="shared" si="1"/>
        <v>0</v>
      </c>
      <c r="O16" s="102">
        <f t="shared" si="1"/>
        <v>0</v>
      </c>
      <c r="P16" s="105">
        <f t="shared" si="1"/>
        <v>18</v>
      </c>
      <c r="Q16" s="102">
        <f t="shared" si="1"/>
        <v>0</v>
      </c>
      <c r="R16" s="105">
        <f t="shared" si="1"/>
        <v>45</v>
      </c>
      <c r="S16" s="102">
        <f t="shared" si="1"/>
        <v>6</v>
      </c>
      <c r="T16" s="107">
        <f t="shared" si="1"/>
        <v>0</v>
      </c>
      <c r="U16" s="106">
        <f t="shared" si="1"/>
        <v>18</v>
      </c>
      <c r="V16" s="107">
        <f t="shared" si="1"/>
        <v>0</v>
      </c>
      <c r="W16" s="106">
        <f t="shared" si="1"/>
        <v>27</v>
      </c>
      <c r="X16" s="107">
        <f t="shared" si="1"/>
        <v>4</v>
      </c>
      <c r="Y16" s="102">
        <f t="shared" si="1"/>
        <v>9</v>
      </c>
      <c r="Z16" s="105">
        <f t="shared" si="1"/>
        <v>0</v>
      </c>
      <c r="AA16" s="102">
        <f t="shared" si="1"/>
        <v>0</v>
      </c>
      <c r="AB16" s="105">
        <f t="shared" si="1"/>
        <v>0</v>
      </c>
      <c r="AC16" s="102">
        <f t="shared" si="1"/>
        <v>1</v>
      </c>
      <c r="AD16" s="108">
        <f>SUM(AD12:AD15)</f>
        <v>8</v>
      </c>
      <c r="AE16" s="108">
        <f>SUM(AE12:AE15)</f>
        <v>5.8000000000000007</v>
      </c>
      <c r="AF16" s="108">
        <f>SUM(AF12:AF15)</f>
        <v>0</v>
      </c>
      <c r="AG16" s="108">
        <f>SUM(AG12:AG15)</f>
        <v>3</v>
      </c>
      <c r="AH16" s="109">
        <f>SUM(AH12:AH15)</f>
        <v>0</v>
      </c>
      <c r="AI16" s="3"/>
      <c r="AJ16" s="3"/>
    </row>
    <row r="17" spans="1:36" s="19" customFormat="1" ht="15" customHeight="1" thickTop="1" thickBot="1" x14ac:dyDescent="0.3">
      <c r="A17" s="260" t="s">
        <v>242</v>
      </c>
      <c r="B17" s="261"/>
      <c r="C17" s="261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110"/>
      <c r="AE17" s="110"/>
      <c r="AF17" s="110"/>
      <c r="AG17" s="110"/>
      <c r="AH17" s="110"/>
      <c r="AI17" s="18"/>
      <c r="AJ17" s="18"/>
    </row>
    <row r="18" spans="1:36" s="2" customFormat="1" ht="15" customHeight="1" thickTop="1" x14ac:dyDescent="0.25">
      <c r="A18" s="71" t="s">
        <v>23</v>
      </c>
      <c r="B18" s="111" t="s">
        <v>26</v>
      </c>
      <c r="C18" s="112" t="s">
        <v>196</v>
      </c>
      <c r="D18" s="21">
        <f t="shared" ref="D18:D23" si="2">S18+X18+AC18</f>
        <v>6</v>
      </c>
      <c r="E18" s="113">
        <v>1</v>
      </c>
      <c r="F18" s="113"/>
      <c r="G18" s="114">
        <f>H18+I18</f>
        <v>36</v>
      </c>
      <c r="H18" s="84">
        <f t="shared" ref="H18:I23" si="3">O18+Q18+T18+V18+Y18+AA18</f>
        <v>18</v>
      </c>
      <c r="I18" s="85">
        <f t="shared" si="3"/>
        <v>18</v>
      </c>
      <c r="J18" s="85"/>
      <c r="K18" s="85"/>
      <c r="L18" s="85"/>
      <c r="M18" s="85"/>
      <c r="N18" s="85"/>
      <c r="O18" s="84">
        <v>18</v>
      </c>
      <c r="P18" s="115">
        <v>18</v>
      </c>
      <c r="Q18" s="84"/>
      <c r="R18" s="115"/>
      <c r="S18" s="74">
        <v>6</v>
      </c>
      <c r="T18" s="116"/>
      <c r="U18" s="117"/>
      <c r="V18" s="116"/>
      <c r="W18" s="117"/>
      <c r="X18" s="118"/>
      <c r="Y18" s="84"/>
      <c r="Z18" s="115"/>
      <c r="AA18" s="84"/>
      <c r="AB18" s="115"/>
      <c r="AC18" s="115"/>
      <c r="AD18" s="119"/>
      <c r="AE18" s="119">
        <f>(18+18+8+8+2)/25</f>
        <v>2.16</v>
      </c>
      <c r="AF18" s="119"/>
      <c r="AG18" s="93">
        <f t="shared" ref="AG18:AG23" si="4">D18</f>
        <v>6</v>
      </c>
      <c r="AH18" s="119"/>
      <c r="AI18" s="3"/>
      <c r="AJ18" s="3"/>
    </row>
    <row r="19" spans="1:36" s="2" customFormat="1" ht="15" customHeight="1" x14ac:dyDescent="0.25">
      <c r="A19" s="71" t="s">
        <v>92</v>
      </c>
      <c r="B19" s="111" t="s">
        <v>28</v>
      </c>
      <c r="C19" s="112" t="s">
        <v>197</v>
      </c>
      <c r="D19" s="21">
        <f t="shared" si="2"/>
        <v>6</v>
      </c>
      <c r="E19" s="113">
        <v>1</v>
      </c>
      <c r="F19" s="113"/>
      <c r="G19" s="114">
        <f t="shared" ref="G19:G23" si="5">H19+I19</f>
        <v>36</v>
      </c>
      <c r="H19" s="84">
        <f t="shared" si="3"/>
        <v>18</v>
      </c>
      <c r="I19" s="85">
        <f t="shared" si="3"/>
        <v>18</v>
      </c>
      <c r="J19" s="74"/>
      <c r="K19" s="85"/>
      <c r="L19" s="85"/>
      <c r="M19" s="85"/>
      <c r="N19" s="85"/>
      <c r="O19" s="84">
        <v>18</v>
      </c>
      <c r="P19" s="115">
        <v>18</v>
      </c>
      <c r="Q19" s="84"/>
      <c r="R19" s="115"/>
      <c r="S19" s="74">
        <v>6</v>
      </c>
      <c r="T19" s="116"/>
      <c r="U19" s="117"/>
      <c r="V19" s="116"/>
      <c r="W19" s="117"/>
      <c r="X19" s="118"/>
      <c r="Y19" s="84"/>
      <c r="Z19" s="115"/>
      <c r="AA19" s="84"/>
      <c r="AB19" s="115"/>
      <c r="AC19" s="115"/>
      <c r="AD19" s="119"/>
      <c r="AE19" s="119">
        <f>(18+18+8+8+2)/25</f>
        <v>2.16</v>
      </c>
      <c r="AF19" s="119"/>
      <c r="AG19" s="93">
        <f t="shared" si="4"/>
        <v>6</v>
      </c>
      <c r="AH19" s="119"/>
      <c r="AI19" s="3"/>
      <c r="AJ19" s="3"/>
    </row>
    <row r="20" spans="1:36" s="2" customFormat="1" ht="15" customHeight="1" x14ac:dyDescent="0.25">
      <c r="A20" s="71" t="s">
        <v>25</v>
      </c>
      <c r="B20" s="111" t="s">
        <v>30</v>
      </c>
      <c r="C20" s="112" t="s">
        <v>198</v>
      </c>
      <c r="D20" s="21">
        <f t="shared" si="2"/>
        <v>6</v>
      </c>
      <c r="E20" s="113">
        <v>2</v>
      </c>
      <c r="F20" s="113"/>
      <c r="G20" s="114">
        <f t="shared" si="5"/>
        <v>36</v>
      </c>
      <c r="H20" s="84">
        <f t="shared" si="3"/>
        <v>18</v>
      </c>
      <c r="I20" s="85">
        <f t="shared" si="3"/>
        <v>18</v>
      </c>
      <c r="J20" s="74"/>
      <c r="K20" s="85"/>
      <c r="L20" s="85"/>
      <c r="M20" s="85"/>
      <c r="N20" s="85"/>
      <c r="O20" s="84"/>
      <c r="P20" s="115"/>
      <c r="Q20" s="84">
        <v>18</v>
      </c>
      <c r="R20" s="115">
        <v>18</v>
      </c>
      <c r="S20" s="74">
        <v>6</v>
      </c>
      <c r="T20" s="116"/>
      <c r="U20" s="117"/>
      <c r="V20" s="116"/>
      <c r="W20" s="117"/>
      <c r="X20" s="118"/>
      <c r="Y20" s="84"/>
      <c r="Z20" s="115"/>
      <c r="AA20" s="84"/>
      <c r="AB20" s="115"/>
      <c r="AC20" s="115"/>
      <c r="AD20" s="119"/>
      <c r="AE20" s="119">
        <f>(18+18+8+8+2)/25</f>
        <v>2.16</v>
      </c>
      <c r="AF20" s="119"/>
      <c r="AG20" s="93">
        <f t="shared" si="4"/>
        <v>6</v>
      </c>
      <c r="AH20" s="119"/>
      <c r="AI20" s="3"/>
      <c r="AJ20" s="3"/>
    </row>
    <row r="21" spans="1:36" s="2" customFormat="1" ht="22.5" customHeight="1" x14ac:dyDescent="0.25">
      <c r="A21" s="71" t="s">
        <v>27</v>
      </c>
      <c r="B21" s="120" t="s">
        <v>292</v>
      </c>
      <c r="C21" s="245" t="s">
        <v>252</v>
      </c>
      <c r="D21" s="21">
        <f t="shared" si="2"/>
        <v>6</v>
      </c>
      <c r="E21" s="21">
        <v>1</v>
      </c>
      <c r="F21" s="21"/>
      <c r="G21" s="114">
        <f t="shared" si="5"/>
        <v>36</v>
      </c>
      <c r="H21" s="84">
        <f t="shared" si="3"/>
        <v>18</v>
      </c>
      <c r="I21" s="85">
        <f t="shared" si="3"/>
        <v>18</v>
      </c>
      <c r="J21" s="74"/>
      <c r="K21" s="73"/>
      <c r="L21" s="73"/>
      <c r="M21" s="73"/>
      <c r="N21" s="73"/>
      <c r="O21" s="72">
        <v>18</v>
      </c>
      <c r="P21" s="75">
        <v>18</v>
      </c>
      <c r="Q21" s="72"/>
      <c r="R21" s="75"/>
      <c r="S21" s="76">
        <v>6</v>
      </c>
      <c r="T21" s="77"/>
      <c r="U21" s="78"/>
      <c r="V21" s="77"/>
      <c r="W21" s="78"/>
      <c r="X21" s="79"/>
      <c r="Y21" s="72"/>
      <c r="Z21" s="75"/>
      <c r="AA21" s="72"/>
      <c r="AB21" s="75"/>
      <c r="AC21" s="75"/>
      <c r="AD21" s="80"/>
      <c r="AE21" s="80">
        <f>(18+18+8+8+2)/25</f>
        <v>2.16</v>
      </c>
      <c r="AF21" s="80"/>
      <c r="AG21" s="93">
        <f t="shared" si="4"/>
        <v>6</v>
      </c>
      <c r="AH21" s="119"/>
      <c r="AI21" s="3"/>
      <c r="AJ21" s="3"/>
    </row>
    <row r="22" spans="1:36" s="2" customFormat="1" ht="25.5" customHeight="1" x14ac:dyDescent="0.25">
      <c r="A22" s="71" t="s">
        <v>29</v>
      </c>
      <c r="B22" s="120" t="s">
        <v>299</v>
      </c>
      <c r="C22" s="246" t="s">
        <v>283</v>
      </c>
      <c r="D22" s="21">
        <f t="shared" si="2"/>
        <v>4</v>
      </c>
      <c r="E22" s="21">
        <v>2</v>
      </c>
      <c r="F22" s="122"/>
      <c r="G22" s="114">
        <f t="shared" si="5"/>
        <v>18</v>
      </c>
      <c r="H22" s="84">
        <f t="shared" si="3"/>
        <v>18</v>
      </c>
      <c r="I22" s="85">
        <f t="shared" si="3"/>
        <v>0</v>
      </c>
      <c r="J22" s="74"/>
      <c r="K22" s="73"/>
      <c r="L22" s="73"/>
      <c r="M22" s="73"/>
      <c r="N22" s="73"/>
      <c r="O22" s="72"/>
      <c r="P22" s="75"/>
      <c r="Q22" s="72">
        <v>18</v>
      </c>
      <c r="R22" s="75"/>
      <c r="S22" s="76">
        <v>4</v>
      </c>
      <c r="T22" s="77"/>
      <c r="U22" s="78"/>
      <c r="V22" s="77"/>
      <c r="W22" s="78"/>
      <c r="X22" s="79"/>
      <c r="Y22" s="72"/>
      <c r="Z22" s="75"/>
      <c r="AA22" s="72"/>
      <c r="AB22" s="75"/>
      <c r="AC22" s="75"/>
      <c r="AD22" s="80"/>
      <c r="AE22" s="80">
        <f>(18+8+2)/25</f>
        <v>1.1200000000000001</v>
      </c>
      <c r="AF22" s="80"/>
      <c r="AG22" s="93">
        <f t="shared" si="4"/>
        <v>4</v>
      </c>
      <c r="AH22" s="119"/>
      <c r="AI22" s="3"/>
      <c r="AJ22" s="3"/>
    </row>
    <row r="23" spans="1:36" s="2" customFormat="1" ht="15" customHeight="1" thickBot="1" x14ac:dyDescent="0.3">
      <c r="A23" s="71" t="s">
        <v>31</v>
      </c>
      <c r="B23" s="247" t="s">
        <v>35</v>
      </c>
      <c r="C23" s="248" t="s">
        <v>284</v>
      </c>
      <c r="D23" s="21">
        <f t="shared" si="2"/>
        <v>6</v>
      </c>
      <c r="E23" s="125">
        <v>3</v>
      </c>
      <c r="F23" s="125"/>
      <c r="G23" s="114">
        <f t="shared" si="5"/>
        <v>36</v>
      </c>
      <c r="H23" s="84">
        <f t="shared" si="3"/>
        <v>18</v>
      </c>
      <c r="I23" s="85">
        <f t="shared" si="3"/>
        <v>18</v>
      </c>
      <c r="J23" s="96"/>
      <c r="K23" s="96"/>
      <c r="L23" s="96"/>
      <c r="M23" s="96"/>
      <c r="N23" s="96"/>
      <c r="O23" s="126"/>
      <c r="P23" s="127"/>
      <c r="Q23" s="87"/>
      <c r="R23" s="88"/>
      <c r="S23" s="89"/>
      <c r="T23" s="90">
        <v>18</v>
      </c>
      <c r="U23" s="91">
        <v>18</v>
      </c>
      <c r="V23" s="90"/>
      <c r="W23" s="91"/>
      <c r="X23" s="92">
        <v>6</v>
      </c>
      <c r="Y23" s="87"/>
      <c r="Z23" s="88"/>
      <c r="AA23" s="87"/>
      <c r="AB23" s="88"/>
      <c r="AC23" s="88"/>
      <c r="AD23" s="93"/>
      <c r="AE23" s="93">
        <f>(18+18+8+8+2)/25</f>
        <v>2.16</v>
      </c>
      <c r="AF23" s="93"/>
      <c r="AG23" s="93">
        <f t="shared" si="4"/>
        <v>6</v>
      </c>
      <c r="AH23" s="119"/>
      <c r="AI23" s="3"/>
      <c r="AJ23" s="3"/>
    </row>
    <row r="24" spans="1:36" s="2" customFormat="1" ht="15" customHeight="1" thickTop="1" thickBot="1" x14ac:dyDescent="0.3">
      <c r="A24" s="262" t="s">
        <v>12</v>
      </c>
      <c r="B24" s="263"/>
      <c r="C24" s="249"/>
      <c r="D24" s="100">
        <f>SUM(D18:D23)</f>
        <v>34</v>
      </c>
      <c r="E24" s="129"/>
      <c r="F24" s="101"/>
      <c r="G24" s="100">
        <f t="shared" ref="G24:S24" si="6">SUM(G18:G23)</f>
        <v>198</v>
      </c>
      <c r="H24" s="103">
        <f t="shared" si="6"/>
        <v>108</v>
      </c>
      <c r="I24" s="103">
        <f t="shared" si="6"/>
        <v>90</v>
      </c>
      <c r="J24" s="130">
        <f t="shared" si="6"/>
        <v>0</v>
      </c>
      <c r="K24" s="130">
        <f t="shared" si="6"/>
        <v>0</v>
      </c>
      <c r="L24" s="130">
        <f t="shared" si="6"/>
        <v>0</v>
      </c>
      <c r="M24" s="130">
        <f t="shared" si="6"/>
        <v>0</v>
      </c>
      <c r="N24" s="130">
        <f t="shared" si="6"/>
        <v>0</v>
      </c>
      <c r="O24" s="102">
        <f t="shared" si="6"/>
        <v>54</v>
      </c>
      <c r="P24" s="105">
        <f t="shared" si="6"/>
        <v>54</v>
      </c>
      <c r="Q24" s="102">
        <f t="shared" si="6"/>
        <v>36</v>
      </c>
      <c r="R24" s="105">
        <f t="shared" si="6"/>
        <v>18</v>
      </c>
      <c r="S24" s="105">
        <f t="shared" si="6"/>
        <v>28</v>
      </c>
      <c r="T24" s="106">
        <f>SUM(T18:T23)</f>
        <v>18</v>
      </c>
      <c r="U24" s="107">
        <f>SUM(U18:U23)</f>
        <v>18</v>
      </c>
      <c r="V24" s="106">
        <f>SUM(V18:V23)</f>
        <v>0</v>
      </c>
      <c r="W24" s="107">
        <f>SUM(W18:W23)</f>
        <v>0</v>
      </c>
      <c r="X24" s="107">
        <f t="shared" ref="X24" si="7">SUM(X18:X23)</f>
        <v>6</v>
      </c>
      <c r="Y24" s="102">
        <f>SUM(Y18:Y23)</f>
        <v>0</v>
      </c>
      <c r="Z24" s="105">
        <f>SUM(Z18:Z23)</f>
        <v>0</v>
      </c>
      <c r="AA24" s="102">
        <f>SUM(AA18:AA23)</f>
        <v>0</v>
      </c>
      <c r="AB24" s="105">
        <f>SUM(AB18:AB23)</f>
        <v>0</v>
      </c>
      <c r="AC24" s="105">
        <f t="shared" ref="AC24" si="8">SUM(AC18:AC23)</f>
        <v>0</v>
      </c>
      <c r="AD24" s="108">
        <f>SUM(AD18:AD23)</f>
        <v>0</v>
      </c>
      <c r="AE24" s="108">
        <f>SUM(AE18:AE23)</f>
        <v>11.920000000000002</v>
      </c>
      <c r="AF24" s="108">
        <f>SUM(AF18:AF23)</f>
        <v>0</v>
      </c>
      <c r="AG24" s="108">
        <f>SUM(AG18:AG23)</f>
        <v>34</v>
      </c>
      <c r="AH24" s="109">
        <f>SUM(AH18:AH23)</f>
        <v>0</v>
      </c>
      <c r="AI24" s="3"/>
      <c r="AJ24" s="3"/>
    </row>
    <row r="25" spans="1:36" s="19" customFormat="1" ht="15" customHeight="1" thickTop="1" thickBot="1" x14ac:dyDescent="0.3">
      <c r="A25" s="260" t="s">
        <v>243</v>
      </c>
      <c r="B25" s="261"/>
      <c r="C25" s="261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110"/>
      <c r="AE25" s="110"/>
      <c r="AF25" s="110"/>
      <c r="AG25" s="110"/>
      <c r="AH25" s="110"/>
      <c r="AI25" s="18"/>
      <c r="AJ25" s="18"/>
    </row>
    <row r="26" spans="1:36" s="2" customFormat="1" ht="15" customHeight="1" thickTop="1" x14ac:dyDescent="0.25">
      <c r="A26" s="131" t="s">
        <v>32</v>
      </c>
      <c r="B26" s="250" t="s">
        <v>36</v>
      </c>
      <c r="C26" s="133" t="s">
        <v>199</v>
      </c>
      <c r="D26" s="21">
        <f t="shared" ref="D26:D41" si="9">S26+X26+AC26</f>
        <v>5</v>
      </c>
      <c r="E26" s="134">
        <v>2</v>
      </c>
      <c r="F26" s="74"/>
      <c r="G26" s="114">
        <f>H26+I26</f>
        <v>36</v>
      </c>
      <c r="H26" s="84">
        <f t="shared" ref="H26:H41" si="10">O26+Q26+T26+V26+Y26+AA26</f>
        <v>18</v>
      </c>
      <c r="I26" s="85">
        <f t="shared" ref="I26:I41" si="11">P26+R26+U26+W26+Z26+AB26</f>
        <v>18</v>
      </c>
      <c r="J26" s="85"/>
      <c r="K26" s="85"/>
      <c r="L26" s="135"/>
      <c r="M26" s="135"/>
      <c r="N26" s="136"/>
      <c r="O26" s="137"/>
      <c r="P26" s="138"/>
      <c r="Q26" s="84">
        <v>18</v>
      </c>
      <c r="R26" s="115">
        <v>18</v>
      </c>
      <c r="S26" s="74">
        <v>5</v>
      </c>
      <c r="T26" s="116"/>
      <c r="U26" s="117"/>
      <c r="V26" s="116"/>
      <c r="W26" s="117"/>
      <c r="X26" s="118"/>
      <c r="Y26" s="84"/>
      <c r="Z26" s="136"/>
      <c r="AA26" s="139"/>
      <c r="AB26" s="115"/>
      <c r="AC26" s="115"/>
      <c r="AD26" s="140"/>
      <c r="AE26" s="119">
        <f>(18+18+8+8+2)/25</f>
        <v>2.16</v>
      </c>
      <c r="AF26" s="119"/>
      <c r="AG26" s="93">
        <f t="shared" ref="AG26:AG41" si="12">D26</f>
        <v>5</v>
      </c>
      <c r="AH26" s="119"/>
      <c r="AI26" s="3"/>
      <c r="AJ26" s="3"/>
    </row>
    <row r="27" spans="1:36" s="2" customFormat="1" ht="15" customHeight="1" x14ac:dyDescent="0.25">
      <c r="A27" s="71" t="s">
        <v>33</v>
      </c>
      <c r="B27" s="251" t="s">
        <v>37</v>
      </c>
      <c r="C27" s="10" t="s">
        <v>200</v>
      </c>
      <c r="D27" s="21">
        <f t="shared" si="9"/>
        <v>3</v>
      </c>
      <c r="E27" s="21"/>
      <c r="F27" s="76">
        <v>1</v>
      </c>
      <c r="G27" s="114">
        <f t="shared" ref="G27:G41" si="13">H27+I27</f>
        <v>18</v>
      </c>
      <c r="H27" s="84">
        <f t="shared" si="10"/>
        <v>18</v>
      </c>
      <c r="I27" s="85">
        <f t="shared" si="11"/>
        <v>0</v>
      </c>
      <c r="J27" s="73"/>
      <c r="K27" s="73"/>
      <c r="L27" s="142"/>
      <c r="M27" s="142"/>
      <c r="N27" s="75"/>
      <c r="O27" s="72">
        <v>18</v>
      </c>
      <c r="P27" s="143"/>
      <c r="Q27" s="72"/>
      <c r="R27" s="75"/>
      <c r="S27" s="76">
        <v>3</v>
      </c>
      <c r="T27" s="77"/>
      <c r="U27" s="78"/>
      <c r="V27" s="77"/>
      <c r="W27" s="78"/>
      <c r="X27" s="79"/>
      <c r="Y27" s="72"/>
      <c r="Z27" s="75"/>
      <c r="AA27" s="72"/>
      <c r="AB27" s="75"/>
      <c r="AC27" s="115"/>
      <c r="AD27" s="140"/>
      <c r="AE27" s="80">
        <f>(18+8)/25</f>
        <v>1.04</v>
      </c>
      <c r="AF27" s="80"/>
      <c r="AG27" s="93">
        <f t="shared" si="12"/>
        <v>3</v>
      </c>
      <c r="AH27" s="119"/>
      <c r="AI27" s="3"/>
      <c r="AJ27" s="3"/>
    </row>
    <row r="28" spans="1:36" s="2" customFormat="1" ht="15" customHeight="1" x14ac:dyDescent="0.25">
      <c r="A28" s="131" t="s">
        <v>34</v>
      </c>
      <c r="B28" s="251" t="s">
        <v>38</v>
      </c>
      <c r="C28" s="10" t="s">
        <v>201</v>
      </c>
      <c r="D28" s="21">
        <f t="shared" si="9"/>
        <v>3</v>
      </c>
      <c r="E28" s="21"/>
      <c r="F28" s="76">
        <v>2</v>
      </c>
      <c r="G28" s="114">
        <f t="shared" si="13"/>
        <v>18</v>
      </c>
      <c r="H28" s="84">
        <f t="shared" si="10"/>
        <v>18</v>
      </c>
      <c r="I28" s="85">
        <f t="shared" si="11"/>
        <v>0</v>
      </c>
      <c r="J28" s="73"/>
      <c r="K28" s="73"/>
      <c r="L28" s="142"/>
      <c r="M28" s="142"/>
      <c r="N28" s="75"/>
      <c r="O28" s="72"/>
      <c r="P28" s="143"/>
      <c r="Q28" s="72">
        <v>18</v>
      </c>
      <c r="R28" s="75"/>
      <c r="S28" s="76">
        <v>3</v>
      </c>
      <c r="T28" s="77"/>
      <c r="U28" s="78"/>
      <c r="V28" s="77"/>
      <c r="W28" s="78"/>
      <c r="X28" s="79"/>
      <c r="Y28" s="72"/>
      <c r="Z28" s="75"/>
      <c r="AA28" s="72"/>
      <c r="AB28" s="75"/>
      <c r="AC28" s="115"/>
      <c r="AD28" s="140"/>
      <c r="AE28" s="80">
        <f>(18+8)/25</f>
        <v>1.04</v>
      </c>
      <c r="AF28" s="80"/>
      <c r="AG28" s="93">
        <f t="shared" si="12"/>
        <v>3</v>
      </c>
      <c r="AH28" s="119"/>
      <c r="AI28" s="3"/>
      <c r="AJ28" s="3"/>
    </row>
    <row r="29" spans="1:36" s="2" customFormat="1" ht="15" customHeight="1" x14ac:dyDescent="0.25">
      <c r="A29" s="71" t="s">
        <v>94</v>
      </c>
      <c r="B29" s="251" t="s">
        <v>39</v>
      </c>
      <c r="C29" s="10" t="s">
        <v>268</v>
      </c>
      <c r="D29" s="21">
        <f t="shared" si="9"/>
        <v>5</v>
      </c>
      <c r="E29" s="21">
        <v>2</v>
      </c>
      <c r="F29" s="76"/>
      <c r="G29" s="114">
        <f t="shared" si="13"/>
        <v>36</v>
      </c>
      <c r="H29" s="84">
        <f t="shared" si="10"/>
        <v>18</v>
      </c>
      <c r="I29" s="85">
        <f t="shared" si="11"/>
        <v>18</v>
      </c>
      <c r="J29" s="73"/>
      <c r="K29" s="73"/>
      <c r="L29" s="142"/>
      <c r="M29" s="142"/>
      <c r="N29" s="75"/>
      <c r="O29" s="72"/>
      <c r="P29" s="143"/>
      <c r="Q29" s="72">
        <v>18</v>
      </c>
      <c r="R29" s="75">
        <v>18</v>
      </c>
      <c r="S29" s="76">
        <v>5</v>
      </c>
      <c r="T29" s="77"/>
      <c r="U29" s="78"/>
      <c r="V29" s="77"/>
      <c r="W29" s="78"/>
      <c r="X29" s="79"/>
      <c r="Y29" s="72"/>
      <c r="Z29" s="75"/>
      <c r="AA29" s="72"/>
      <c r="AB29" s="75"/>
      <c r="AC29" s="115"/>
      <c r="AD29" s="140"/>
      <c r="AE29" s="80">
        <f>(18+18+8+8+2)/25</f>
        <v>2.16</v>
      </c>
      <c r="AF29" s="80"/>
      <c r="AG29" s="93">
        <f t="shared" si="12"/>
        <v>5</v>
      </c>
      <c r="AH29" s="119"/>
      <c r="AI29" s="3"/>
      <c r="AJ29" s="3"/>
    </row>
    <row r="30" spans="1:36" s="2" customFormat="1" ht="15" customHeight="1" x14ac:dyDescent="0.25">
      <c r="A30" s="131" t="s">
        <v>95</v>
      </c>
      <c r="B30" s="251" t="s">
        <v>40</v>
      </c>
      <c r="C30" s="10" t="s">
        <v>202</v>
      </c>
      <c r="D30" s="21">
        <f t="shared" si="9"/>
        <v>5</v>
      </c>
      <c r="E30" s="21"/>
      <c r="F30" s="76">
        <v>3</v>
      </c>
      <c r="G30" s="114">
        <f t="shared" si="13"/>
        <v>27</v>
      </c>
      <c r="H30" s="84">
        <f t="shared" si="10"/>
        <v>9</v>
      </c>
      <c r="I30" s="85">
        <f t="shared" si="11"/>
        <v>18</v>
      </c>
      <c r="J30" s="73"/>
      <c r="K30" s="73"/>
      <c r="L30" s="142"/>
      <c r="M30" s="142"/>
      <c r="N30" s="75"/>
      <c r="O30" s="72"/>
      <c r="P30" s="143"/>
      <c r="Q30" s="72"/>
      <c r="R30" s="75"/>
      <c r="S30" s="76"/>
      <c r="T30" s="77">
        <v>9</v>
      </c>
      <c r="U30" s="78">
        <v>18</v>
      </c>
      <c r="V30" s="77"/>
      <c r="W30" s="78"/>
      <c r="X30" s="79">
        <v>5</v>
      </c>
      <c r="Y30" s="72"/>
      <c r="Z30" s="75"/>
      <c r="AA30" s="72"/>
      <c r="AB30" s="75"/>
      <c r="AC30" s="115"/>
      <c r="AD30" s="140"/>
      <c r="AE30" s="80">
        <f>(9+18+4+8)/25</f>
        <v>1.56</v>
      </c>
      <c r="AF30" s="80"/>
      <c r="AG30" s="93">
        <f t="shared" si="12"/>
        <v>5</v>
      </c>
      <c r="AH30" s="119"/>
      <c r="AI30" s="3"/>
      <c r="AJ30" s="3"/>
    </row>
    <row r="31" spans="1:36" s="2" customFormat="1" ht="15" customHeight="1" x14ac:dyDescent="0.25">
      <c r="A31" s="71" t="s">
        <v>96</v>
      </c>
      <c r="B31" s="251" t="s">
        <v>41</v>
      </c>
      <c r="C31" s="10" t="s">
        <v>203</v>
      </c>
      <c r="D31" s="21">
        <f t="shared" si="9"/>
        <v>3</v>
      </c>
      <c r="E31" s="21"/>
      <c r="F31" s="76">
        <v>6</v>
      </c>
      <c r="G31" s="114">
        <f t="shared" si="13"/>
        <v>9</v>
      </c>
      <c r="H31" s="84">
        <f t="shared" si="10"/>
        <v>9</v>
      </c>
      <c r="I31" s="85">
        <f t="shared" si="11"/>
        <v>0</v>
      </c>
      <c r="J31" s="73"/>
      <c r="K31" s="73"/>
      <c r="L31" s="142"/>
      <c r="M31" s="142"/>
      <c r="N31" s="75"/>
      <c r="O31" s="72"/>
      <c r="P31" s="143"/>
      <c r="Q31" s="72"/>
      <c r="R31" s="75"/>
      <c r="S31" s="76"/>
      <c r="T31" s="77"/>
      <c r="U31" s="78"/>
      <c r="V31" s="77"/>
      <c r="W31" s="78"/>
      <c r="X31" s="79"/>
      <c r="Y31" s="72"/>
      <c r="Z31" s="75"/>
      <c r="AA31" s="72">
        <v>9</v>
      </c>
      <c r="AB31" s="75"/>
      <c r="AC31" s="115">
        <v>3</v>
      </c>
      <c r="AD31" s="140"/>
      <c r="AE31" s="80">
        <f>(9+4)/25</f>
        <v>0.52</v>
      </c>
      <c r="AF31" s="80"/>
      <c r="AG31" s="93">
        <f t="shared" si="12"/>
        <v>3</v>
      </c>
      <c r="AH31" s="119"/>
      <c r="AI31" s="3"/>
      <c r="AJ31" s="3"/>
    </row>
    <row r="32" spans="1:36" s="2" customFormat="1" ht="15" customHeight="1" x14ac:dyDescent="0.25">
      <c r="A32" s="131" t="s">
        <v>97</v>
      </c>
      <c r="B32" s="153" t="s">
        <v>43</v>
      </c>
      <c r="C32" s="11" t="s">
        <v>204</v>
      </c>
      <c r="D32" s="21">
        <f t="shared" si="9"/>
        <v>3</v>
      </c>
      <c r="E32" s="145"/>
      <c r="F32" s="79">
        <v>4</v>
      </c>
      <c r="G32" s="114">
        <f t="shared" si="13"/>
        <v>18</v>
      </c>
      <c r="H32" s="84">
        <f t="shared" si="10"/>
        <v>18</v>
      </c>
      <c r="I32" s="85">
        <f t="shared" si="11"/>
        <v>0</v>
      </c>
      <c r="J32" s="146"/>
      <c r="K32" s="146"/>
      <c r="L32" s="147"/>
      <c r="M32" s="147"/>
      <c r="N32" s="78"/>
      <c r="O32" s="77"/>
      <c r="P32" s="148"/>
      <c r="Q32" s="77"/>
      <c r="R32" s="78"/>
      <c r="S32" s="79"/>
      <c r="T32" s="77"/>
      <c r="U32" s="78"/>
      <c r="V32" s="77">
        <v>18</v>
      </c>
      <c r="W32" s="78"/>
      <c r="X32" s="79">
        <v>3</v>
      </c>
      <c r="Y32" s="77"/>
      <c r="Z32" s="78"/>
      <c r="AA32" s="77"/>
      <c r="AB32" s="78"/>
      <c r="AC32" s="117"/>
      <c r="AD32" s="140"/>
      <c r="AE32" s="149">
        <f>(18+8)/25</f>
        <v>1.04</v>
      </c>
      <c r="AF32" s="149"/>
      <c r="AG32" s="93">
        <f t="shared" si="12"/>
        <v>3</v>
      </c>
      <c r="AH32" s="119"/>
      <c r="AI32" s="3"/>
      <c r="AJ32" s="3"/>
    </row>
    <row r="33" spans="1:36" s="2" customFormat="1" ht="15" customHeight="1" x14ac:dyDescent="0.25">
      <c r="A33" s="71" t="s">
        <v>98</v>
      </c>
      <c r="B33" s="153" t="s">
        <v>44</v>
      </c>
      <c r="C33" s="11" t="s">
        <v>205</v>
      </c>
      <c r="D33" s="21">
        <f t="shared" si="9"/>
        <v>5</v>
      </c>
      <c r="E33" s="145">
        <v>1</v>
      </c>
      <c r="F33" s="79"/>
      <c r="G33" s="114">
        <f>H33+I33</f>
        <v>36</v>
      </c>
      <c r="H33" s="84">
        <f t="shared" si="10"/>
        <v>18</v>
      </c>
      <c r="I33" s="85">
        <f t="shared" si="11"/>
        <v>18</v>
      </c>
      <c r="J33" s="146"/>
      <c r="K33" s="146"/>
      <c r="L33" s="147"/>
      <c r="M33" s="147"/>
      <c r="N33" s="78"/>
      <c r="O33" s="77">
        <v>18</v>
      </c>
      <c r="P33" s="148">
        <v>18</v>
      </c>
      <c r="Q33" s="72"/>
      <c r="R33" s="75"/>
      <c r="S33" s="76">
        <v>5</v>
      </c>
      <c r="T33" s="77"/>
      <c r="U33" s="78"/>
      <c r="V33" s="77"/>
      <c r="W33" s="78"/>
      <c r="X33" s="79"/>
      <c r="Y33" s="72"/>
      <c r="Z33" s="75"/>
      <c r="AA33" s="72"/>
      <c r="AB33" s="75"/>
      <c r="AC33" s="115"/>
      <c r="AD33" s="140"/>
      <c r="AE33" s="80">
        <f>(18+18+8+8+2)/25</f>
        <v>2.16</v>
      </c>
      <c r="AF33" s="80"/>
      <c r="AG33" s="93">
        <f t="shared" si="12"/>
        <v>5</v>
      </c>
      <c r="AH33" s="119"/>
      <c r="AI33" s="3"/>
      <c r="AJ33" s="3"/>
    </row>
    <row r="34" spans="1:36" s="2" customFormat="1" ht="15" customHeight="1" x14ac:dyDescent="0.25">
      <c r="A34" s="131" t="s">
        <v>99</v>
      </c>
      <c r="B34" s="153" t="s">
        <v>78</v>
      </c>
      <c r="C34" s="11" t="s">
        <v>269</v>
      </c>
      <c r="D34" s="21">
        <f t="shared" si="9"/>
        <v>5</v>
      </c>
      <c r="E34" s="21"/>
      <c r="F34" s="21">
        <v>1</v>
      </c>
      <c r="G34" s="114">
        <f>H34+I34</f>
        <v>36</v>
      </c>
      <c r="H34" s="84">
        <f t="shared" si="10"/>
        <v>18</v>
      </c>
      <c r="I34" s="85">
        <f t="shared" si="11"/>
        <v>18</v>
      </c>
      <c r="J34" s="73"/>
      <c r="K34" s="73"/>
      <c r="L34" s="73"/>
      <c r="M34" s="73"/>
      <c r="N34" s="73"/>
      <c r="O34" s="72">
        <v>18</v>
      </c>
      <c r="P34" s="75">
        <v>18</v>
      </c>
      <c r="Q34" s="72"/>
      <c r="R34" s="75"/>
      <c r="S34" s="76">
        <v>5</v>
      </c>
      <c r="T34" s="77"/>
      <c r="U34" s="151"/>
      <c r="V34" s="77"/>
      <c r="W34" s="78"/>
      <c r="X34" s="79"/>
      <c r="Y34" s="72"/>
      <c r="Z34" s="75"/>
      <c r="AA34" s="72"/>
      <c r="AB34" s="75"/>
      <c r="AC34" s="115"/>
      <c r="AD34" s="140"/>
      <c r="AE34" s="80">
        <f>(18+18+8+8)/25</f>
        <v>2.08</v>
      </c>
      <c r="AF34" s="80"/>
      <c r="AG34" s="93">
        <f t="shared" si="12"/>
        <v>5</v>
      </c>
      <c r="AH34" s="119"/>
      <c r="AI34" s="3"/>
      <c r="AJ34" s="3"/>
    </row>
    <row r="35" spans="1:36" s="2" customFormat="1" ht="15" customHeight="1" x14ac:dyDescent="0.25">
      <c r="A35" s="71" t="s">
        <v>100</v>
      </c>
      <c r="B35" s="153" t="s">
        <v>126</v>
      </c>
      <c r="C35" s="11" t="s">
        <v>206</v>
      </c>
      <c r="D35" s="21">
        <f t="shared" si="9"/>
        <v>5</v>
      </c>
      <c r="E35" s="145">
        <v>5</v>
      </c>
      <c r="F35" s="79"/>
      <c r="G35" s="114">
        <f>H35+I35</f>
        <v>36</v>
      </c>
      <c r="H35" s="84">
        <f t="shared" si="10"/>
        <v>18</v>
      </c>
      <c r="I35" s="85">
        <f t="shared" si="11"/>
        <v>18</v>
      </c>
      <c r="J35" s="146"/>
      <c r="K35" s="146"/>
      <c r="L35" s="147"/>
      <c r="M35" s="147"/>
      <c r="N35" s="78"/>
      <c r="O35" s="77"/>
      <c r="P35" s="148"/>
      <c r="Q35" s="72"/>
      <c r="R35" s="75"/>
      <c r="S35" s="76"/>
      <c r="T35" s="77"/>
      <c r="U35" s="78"/>
      <c r="V35" s="77">
        <v>18</v>
      </c>
      <c r="W35" s="78">
        <v>18</v>
      </c>
      <c r="X35" s="79"/>
      <c r="Y35" s="77"/>
      <c r="Z35" s="78"/>
      <c r="AA35" s="72"/>
      <c r="AB35" s="75"/>
      <c r="AC35" s="115">
        <v>5</v>
      </c>
      <c r="AD35" s="140"/>
      <c r="AE35" s="80">
        <f>(18+18+8+8+2)/25</f>
        <v>2.16</v>
      </c>
      <c r="AF35" s="80"/>
      <c r="AG35" s="93">
        <f t="shared" si="12"/>
        <v>5</v>
      </c>
      <c r="AH35" s="119"/>
      <c r="AI35" s="3"/>
      <c r="AJ35" s="3"/>
    </row>
    <row r="36" spans="1:36" s="2" customFormat="1" ht="15" customHeight="1" x14ac:dyDescent="0.25">
      <c r="A36" s="131" t="s">
        <v>101</v>
      </c>
      <c r="B36" s="153" t="s">
        <v>125</v>
      </c>
      <c r="C36" s="11" t="s">
        <v>207</v>
      </c>
      <c r="D36" s="21">
        <f t="shared" si="9"/>
        <v>2</v>
      </c>
      <c r="E36" s="145"/>
      <c r="F36" s="79">
        <v>6</v>
      </c>
      <c r="G36" s="114">
        <f t="shared" si="13"/>
        <v>9</v>
      </c>
      <c r="H36" s="84">
        <f t="shared" si="10"/>
        <v>9</v>
      </c>
      <c r="I36" s="85">
        <f t="shared" si="11"/>
        <v>0</v>
      </c>
      <c r="J36" s="146"/>
      <c r="K36" s="146"/>
      <c r="L36" s="147"/>
      <c r="M36" s="147"/>
      <c r="N36" s="78"/>
      <c r="O36" s="77"/>
      <c r="P36" s="148"/>
      <c r="Q36" s="77"/>
      <c r="R36" s="78"/>
      <c r="S36" s="79"/>
      <c r="T36" s="77"/>
      <c r="U36" s="78"/>
      <c r="V36" s="77"/>
      <c r="W36" s="78"/>
      <c r="X36" s="79"/>
      <c r="Y36" s="77"/>
      <c r="Z36" s="78"/>
      <c r="AA36" s="77">
        <v>9</v>
      </c>
      <c r="AB36" s="78"/>
      <c r="AC36" s="117">
        <v>2</v>
      </c>
      <c r="AD36" s="140"/>
      <c r="AE36" s="149">
        <f>(9+4)/25</f>
        <v>0.52</v>
      </c>
      <c r="AF36" s="149"/>
      <c r="AG36" s="93">
        <f t="shared" si="12"/>
        <v>2</v>
      </c>
      <c r="AH36" s="119"/>
      <c r="AI36" s="3"/>
      <c r="AJ36" s="3"/>
    </row>
    <row r="37" spans="1:36" s="2" customFormat="1" ht="15" customHeight="1" x14ac:dyDescent="0.25">
      <c r="A37" s="71" t="s">
        <v>102</v>
      </c>
      <c r="B37" s="153" t="s">
        <v>46</v>
      </c>
      <c r="C37" s="11" t="s">
        <v>270</v>
      </c>
      <c r="D37" s="21">
        <f t="shared" si="9"/>
        <v>5</v>
      </c>
      <c r="E37" s="145">
        <v>6</v>
      </c>
      <c r="F37" s="79"/>
      <c r="G37" s="114">
        <f>H37+I37</f>
        <v>27</v>
      </c>
      <c r="H37" s="84">
        <f t="shared" si="10"/>
        <v>9</v>
      </c>
      <c r="I37" s="85">
        <f t="shared" si="11"/>
        <v>18</v>
      </c>
      <c r="J37" s="146"/>
      <c r="K37" s="146"/>
      <c r="L37" s="147"/>
      <c r="M37" s="147"/>
      <c r="N37" s="78"/>
      <c r="O37" s="77"/>
      <c r="P37" s="148"/>
      <c r="Q37" s="72"/>
      <c r="R37" s="75"/>
      <c r="S37" s="76"/>
      <c r="T37" s="77"/>
      <c r="U37" s="78"/>
      <c r="V37" s="77"/>
      <c r="W37" s="78"/>
      <c r="X37" s="79"/>
      <c r="Y37" s="72"/>
      <c r="Z37" s="75"/>
      <c r="AA37" s="72">
        <v>9</v>
      </c>
      <c r="AB37" s="75">
        <v>18</v>
      </c>
      <c r="AC37" s="115">
        <v>5</v>
      </c>
      <c r="AD37" s="140"/>
      <c r="AE37" s="80">
        <f>(9+18+4+8+2)/25</f>
        <v>1.64</v>
      </c>
      <c r="AF37" s="80"/>
      <c r="AG37" s="93">
        <f t="shared" si="12"/>
        <v>5</v>
      </c>
      <c r="AH37" s="119"/>
      <c r="AI37" s="3"/>
      <c r="AJ37" s="3"/>
    </row>
    <row r="38" spans="1:36" s="2" customFormat="1" ht="15" customHeight="1" x14ac:dyDescent="0.25">
      <c r="A38" s="131" t="s">
        <v>103</v>
      </c>
      <c r="B38" s="152" t="s">
        <v>45</v>
      </c>
      <c r="C38" s="11" t="s">
        <v>208</v>
      </c>
      <c r="D38" s="21">
        <f t="shared" si="9"/>
        <v>4</v>
      </c>
      <c r="E38" s="145">
        <v>4</v>
      </c>
      <c r="F38" s="79"/>
      <c r="G38" s="114">
        <f t="shared" si="13"/>
        <v>27</v>
      </c>
      <c r="H38" s="84">
        <f t="shared" si="10"/>
        <v>9</v>
      </c>
      <c r="I38" s="85">
        <f t="shared" si="11"/>
        <v>18</v>
      </c>
      <c r="J38" s="146"/>
      <c r="K38" s="146"/>
      <c r="L38" s="147"/>
      <c r="M38" s="147"/>
      <c r="N38" s="78"/>
      <c r="O38" s="77"/>
      <c r="P38" s="148"/>
      <c r="Q38" s="72"/>
      <c r="R38" s="75"/>
      <c r="S38" s="76"/>
      <c r="T38" s="77"/>
      <c r="U38" s="78"/>
      <c r="V38" s="77">
        <v>9</v>
      </c>
      <c r="W38" s="78">
        <v>18</v>
      </c>
      <c r="X38" s="79">
        <v>4</v>
      </c>
      <c r="Y38" s="72"/>
      <c r="Z38" s="75"/>
      <c r="AA38" s="72"/>
      <c r="AB38" s="75"/>
      <c r="AC38" s="115"/>
      <c r="AD38" s="140"/>
      <c r="AE38" s="80">
        <f>(9+18+4+8+2)/25</f>
        <v>1.64</v>
      </c>
      <c r="AF38" s="80"/>
      <c r="AG38" s="93">
        <f t="shared" si="12"/>
        <v>4</v>
      </c>
      <c r="AH38" s="119"/>
      <c r="AI38" s="3"/>
      <c r="AJ38" s="3"/>
    </row>
    <row r="39" spans="1:36" s="2" customFormat="1" ht="23.25" customHeight="1" x14ac:dyDescent="0.25">
      <c r="A39" s="71" t="s">
        <v>129</v>
      </c>
      <c r="B39" s="152" t="s">
        <v>300</v>
      </c>
      <c r="C39" s="11" t="s">
        <v>259</v>
      </c>
      <c r="D39" s="21">
        <f t="shared" si="9"/>
        <v>5</v>
      </c>
      <c r="E39" s="21">
        <v>5</v>
      </c>
      <c r="F39" s="76"/>
      <c r="G39" s="114">
        <f>H39+I39</f>
        <v>27</v>
      </c>
      <c r="H39" s="84">
        <f t="shared" si="10"/>
        <v>9</v>
      </c>
      <c r="I39" s="85">
        <f t="shared" si="11"/>
        <v>18</v>
      </c>
      <c r="J39" s="73"/>
      <c r="K39" s="73"/>
      <c r="L39" s="142"/>
      <c r="M39" s="142"/>
      <c r="N39" s="88"/>
      <c r="O39" s="77"/>
      <c r="P39" s="148"/>
      <c r="Q39" s="72"/>
      <c r="R39" s="75"/>
      <c r="S39" s="76"/>
      <c r="T39" s="77"/>
      <c r="U39" s="78"/>
      <c r="V39" s="77"/>
      <c r="W39" s="78"/>
      <c r="X39" s="79"/>
      <c r="Y39" s="72">
        <v>9</v>
      </c>
      <c r="Z39" s="75">
        <v>18</v>
      </c>
      <c r="AA39" s="72"/>
      <c r="AB39" s="75"/>
      <c r="AC39" s="115">
        <v>5</v>
      </c>
      <c r="AD39" s="140"/>
      <c r="AE39" s="80">
        <f>(9+18+4+8+2)/25</f>
        <v>1.64</v>
      </c>
      <c r="AF39" s="80"/>
      <c r="AG39" s="93">
        <f t="shared" si="12"/>
        <v>5</v>
      </c>
      <c r="AH39" s="119"/>
      <c r="AI39" s="3"/>
      <c r="AJ39" s="3"/>
    </row>
    <row r="40" spans="1:36" s="2" customFormat="1" ht="20.25" customHeight="1" x14ac:dyDescent="0.25">
      <c r="A40" s="131" t="s">
        <v>104</v>
      </c>
      <c r="B40" s="153" t="s">
        <v>93</v>
      </c>
      <c r="C40" s="11" t="s">
        <v>271</v>
      </c>
      <c r="D40" s="21">
        <f t="shared" si="9"/>
        <v>3</v>
      </c>
      <c r="E40" s="145"/>
      <c r="F40" s="79">
        <v>4</v>
      </c>
      <c r="G40" s="114">
        <f t="shared" si="13"/>
        <v>18</v>
      </c>
      <c r="H40" s="84">
        <f t="shared" si="10"/>
        <v>0</v>
      </c>
      <c r="I40" s="85">
        <f t="shared" si="11"/>
        <v>18</v>
      </c>
      <c r="J40" s="146"/>
      <c r="K40" s="146"/>
      <c r="L40" s="147"/>
      <c r="M40" s="147"/>
      <c r="N40" s="78"/>
      <c r="O40" s="77"/>
      <c r="P40" s="148"/>
      <c r="Q40" s="72"/>
      <c r="R40" s="75"/>
      <c r="S40" s="76"/>
      <c r="T40" s="77"/>
      <c r="U40" s="78"/>
      <c r="V40" s="77"/>
      <c r="W40" s="78">
        <v>18</v>
      </c>
      <c r="X40" s="79">
        <v>3</v>
      </c>
      <c r="Y40" s="72"/>
      <c r="Z40" s="75"/>
      <c r="AA40" s="72"/>
      <c r="AB40" s="75"/>
      <c r="AC40" s="115"/>
      <c r="AD40" s="140"/>
      <c r="AE40" s="80">
        <f>(18+8)/25</f>
        <v>1.04</v>
      </c>
      <c r="AF40" s="80"/>
      <c r="AG40" s="93">
        <f t="shared" si="12"/>
        <v>3</v>
      </c>
      <c r="AH40" s="119"/>
      <c r="AI40" s="3"/>
      <c r="AJ40" s="3"/>
    </row>
    <row r="41" spans="1:36" s="2" customFormat="1" ht="25.5" customHeight="1" thickBot="1" x14ac:dyDescent="0.3">
      <c r="A41" s="71" t="s">
        <v>105</v>
      </c>
      <c r="B41" s="153" t="s">
        <v>88</v>
      </c>
      <c r="C41" s="11" t="s">
        <v>209</v>
      </c>
      <c r="D41" s="21">
        <f t="shared" si="9"/>
        <v>2</v>
      </c>
      <c r="E41" s="145"/>
      <c r="F41" s="79">
        <v>3</v>
      </c>
      <c r="G41" s="114">
        <f t="shared" si="13"/>
        <v>9</v>
      </c>
      <c r="H41" s="84">
        <f t="shared" si="10"/>
        <v>0</v>
      </c>
      <c r="I41" s="85">
        <f t="shared" si="11"/>
        <v>9</v>
      </c>
      <c r="J41" s="146"/>
      <c r="K41" s="146"/>
      <c r="L41" s="147"/>
      <c r="M41" s="147"/>
      <c r="N41" s="91"/>
      <c r="O41" s="77"/>
      <c r="P41" s="148"/>
      <c r="Q41" s="72"/>
      <c r="R41" s="75"/>
      <c r="S41" s="76"/>
      <c r="T41" s="77"/>
      <c r="U41" s="78">
        <v>9</v>
      </c>
      <c r="V41" s="77"/>
      <c r="W41" s="78"/>
      <c r="X41" s="79">
        <v>2</v>
      </c>
      <c r="Y41" s="72"/>
      <c r="Z41" s="75"/>
      <c r="AA41" s="72"/>
      <c r="AB41" s="75"/>
      <c r="AC41" s="115"/>
      <c r="AD41" s="140"/>
      <c r="AE41" s="80">
        <f>(9+4)/25</f>
        <v>0.52</v>
      </c>
      <c r="AF41" s="80"/>
      <c r="AG41" s="93">
        <f t="shared" si="12"/>
        <v>2</v>
      </c>
      <c r="AH41" s="119"/>
      <c r="AI41" s="3"/>
      <c r="AJ41" s="3"/>
    </row>
    <row r="42" spans="1:36" s="2" customFormat="1" ht="15" customHeight="1" thickTop="1" thickBot="1" x14ac:dyDescent="0.3">
      <c r="A42" s="262" t="s">
        <v>12</v>
      </c>
      <c r="B42" s="263"/>
      <c r="C42" s="244"/>
      <c r="D42" s="100">
        <f>SUM(D26:D41)</f>
        <v>63</v>
      </c>
      <c r="E42" s="154"/>
      <c r="F42" s="154"/>
      <c r="G42" s="155">
        <f t="shared" ref="G42:R42" si="14">SUM(G26:G41)</f>
        <v>387</v>
      </c>
      <c r="H42" s="155">
        <f t="shared" si="14"/>
        <v>198</v>
      </c>
      <c r="I42" s="155">
        <f t="shared" si="14"/>
        <v>189</v>
      </c>
      <c r="J42" s="155">
        <f t="shared" si="14"/>
        <v>0</v>
      </c>
      <c r="K42" s="155">
        <f t="shared" si="14"/>
        <v>0</v>
      </c>
      <c r="L42" s="155">
        <f t="shared" si="14"/>
        <v>0</v>
      </c>
      <c r="M42" s="155">
        <f t="shared" si="14"/>
        <v>0</v>
      </c>
      <c r="N42" s="155">
        <f t="shared" si="14"/>
        <v>0</v>
      </c>
      <c r="O42" s="156">
        <f t="shared" si="14"/>
        <v>54</v>
      </c>
      <c r="P42" s="157">
        <f t="shared" si="14"/>
        <v>36</v>
      </c>
      <c r="Q42" s="156">
        <f t="shared" si="14"/>
        <v>54</v>
      </c>
      <c r="R42" s="157">
        <f t="shared" si="14"/>
        <v>36</v>
      </c>
      <c r="S42" s="156">
        <f t="shared" ref="S42" si="15">SUM(S26:S41)</f>
        <v>26</v>
      </c>
      <c r="T42" s="159">
        <f>SUM(T26:T41)</f>
        <v>9</v>
      </c>
      <c r="U42" s="158">
        <f>SUM(U26:U41)</f>
        <v>27</v>
      </c>
      <c r="V42" s="159">
        <f>SUM(V26:V41)</f>
        <v>45</v>
      </c>
      <c r="W42" s="158">
        <f>SUM(W26:W41)</f>
        <v>54</v>
      </c>
      <c r="X42" s="158">
        <f t="shared" ref="X42" si="16">SUM(X26:X41)</f>
        <v>17</v>
      </c>
      <c r="Y42" s="156">
        <f>SUM(Y26:Y41)</f>
        <v>9</v>
      </c>
      <c r="Z42" s="157">
        <f>SUM(Z26:Z41)</f>
        <v>18</v>
      </c>
      <c r="AA42" s="156">
        <f>SUM(AA26:AA41)</f>
        <v>27</v>
      </c>
      <c r="AB42" s="157">
        <f>SUM(AB26:AB41)</f>
        <v>18</v>
      </c>
      <c r="AC42" s="156">
        <f t="shared" ref="AC42" si="17">SUM(AC26:AC41)</f>
        <v>20</v>
      </c>
      <c r="AD42" s="108">
        <f>SUM(AD26:AD41)</f>
        <v>0</v>
      </c>
      <c r="AE42" s="108">
        <f>SUM(AE26:AE41)</f>
        <v>22.92</v>
      </c>
      <c r="AF42" s="108">
        <f>SUM(AF26:AF41)</f>
        <v>0</v>
      </c>
      <c r="AG42" s="108">
        <f>SUM(AG26:AG41)</f>
        <v>63</v>
      </c>
      <c r="AH42" s="109">
        <f>SUM(AH26:AH41)</f>
        <v>0</v>
      </c>
      <c r="AI42" s="3"/>
      <c r="AJ42" s="3"/>
    </row>
    <row r="43" spans="1:36" s="19" customFormat="1" ht="15" customHeight="1" thickTop="1" thickBot="1" x14ac:dyDescent="0.3">
      <c r="A43" s="260" t="s">
        <v>244</v>
      </c>
      <c r="B43" s="261"/>
      <c r="C43" s="261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110"/>
      <c r="AE43" s="110"/>
      <c r="AF43" s="110"/>
      <c r="AG43" s="110"/>
      <c r="AH43" s="110"/>
      <c r="AI43" s="18"/>
      <c r="AJ43" s="18"/>
    </row>
    <row r="44" spans="1:36" s="2" customFormat="1" ht="15" customHeight="1" thickTop="1" x14ac:dyDescent="0.25">
      <c r="A44" s="71" t="s">
        <v>131</v>
      </c>
      <c r="B44" s="10" t="s">
        <v>47</v>
      </c>
      <c r="C44" s="10" t="s">
        <v>210</v>
      </c>
      <c r="D44" s="170">
        <f t="shared" ref="D44:D60" si="18">S44+X44+AC44</f>
        <v>4</v>
      </c>
      <c r="E44" s="21">
        <v>3</v>
      </c>
      <c r="F44" s="21"/>
      <c r="G44" s="22">
        <f t="shared" ref="G44:G57" si="19">H44+I44</f>
        <v>27</v>
      </c>
      <c r="H44" s="84">
        <f t="shared" ref="H44:H57" si="20">O44+Q44+T44+V44+Y44+AA44</f>
        <v>9</v>
      </c>
      <c r="I44" s="85">
        <f t="shared" ref="I44:I57" si="21">P44+R44+U44+W44+Z44+AB44</f>
        <v>18</v>
      </c>
      <c r="J44" s="73"/>
      <c r="K44" s="73"/>
      <c r="L44" s="73"/>
      <c r="M44" s="73"/>
      <c r="N44" s="73"/>
      <c r="O44" s="161"/>
      <c r="P44" s="162"/>
      <c r="Q44" s="163"/>
      <c r="R44" s="164"/>
      <c r="S44" s="165"/>
      <c r="T44" s="166">
        <v>9</v>
      </c>
      <c r="U44" s="167">
        <v>18</v>
      </c>
      <c r="V44" s="166"/>
      <c r="W44" s="168"/>
      <c r="X44" s="170">
        <v>4</v>
      </c>
      <c r="Y44" s="163"/>
      <c r="Z44" s="164"/>
      <c r="AA44" s="163"/>
      <c r="AB44" s="164"/>
      <c r="AC44" s="169"/>
      <c r="AD44" s="119">
        <f t="shared" ref="AD44:AD60" si="22">D44</f>
        <v>4</v>
      </c>
      <c r="AE44" s="80">
        <f>(9+18+4+8+2)/25</f>
        <v>1.64</v>
      </c>
      <c r="AF44" s="80"/>
      <c r="AG44" s="93">
        <f t="shared" ref="AG44:AG60" si="23">D44</f>
        <v>4</v>
      </c>
      <c r="AH44" s="119"/>
      <c r="AI44" s="3"/>
      <c r="AJ44" s="3"/>
    </row>
    <row r="45" spans="1:36" s="2" customFormat="1" ht="15" customHeight="1" x14ac:dyDescent="0.25">
      <c r="A45" s="71" t="s">
        <v>108</v>
      </c>
      <c r="B45" s="10" t="s">
        <v>48</v>
      </c>
      <c r="C45" s="10" t="s">
        <v>211</v>
      </c>
      <c r="D45" s="170">
        <f t="shared" si="18"/>
        <v>3</v>
      </c>
      <c r="E45" s="21"/>
      <c r="F45" s="21">
        <v>3</v>
      </c>
      <c r="G45" s="22">
        <f t="shared" si="19"/>
        <v>18</v>
      </c>
      <c r="H45" s="84">
        <f t="shared" si="20"/>
        <v>18</v>
      </c>
      <c r="I45" s="85">
        <f t="shared" si="21"/>
        <v>0</v>
      </c>
      <c r="J45" s="73"/>
      <c r="K45" s="73"/>
      <c r="L45" s="73"/>
      <c r="M45" s="73"/>
      <c r="N45" s="73"/>
      <c r="O45" s="161"/>
      <c r="P45" s="162"/>
      <c r="Q45" s="163"/>
      <c r="R45" s="164"/>
      <c r="S45" s="165"/>
      <c r="T45" s="166">
        <v>18</v>
      </c>
      <c r="U45" s="167"/>
      <c r="V45" s="166"/>
      <c r="W45" s="168"/>
      <c r="X45" s="170">
        <v>3</v>
      </c>
      <c r="Y45" s="163"/>
      <c r="Z45" s="164"/>
      <c r="AA45" s="163"/>
      <c r="AB45" s="164"/>
      <c r="AC45" s="169"/>
      <c r="AD45" s="119">
        <f t="shared" si="22"/>
        <v>3</v>
      </c>
      <c r="AE45" s="80">
        <f>(18+8)/25</f>
        <v>1.04</v>
      </c>
      <c r="AF45" s="80"/>
      <c r="AG45" s="93">
        <f t="shared" si="23"/>
        <v>3</v>
      </c>
      <c r="AH45" s="119"/>
      <c r="AI45" s="3"/>
      <c r="AJ45" s="3"/>
    </row>
    <row r="46" spans="1:36" s="2" customFormat="1" ht="15" customHeight="1" x14ac:dyDescent="0.25">
      <c r="A46" s="71" t="s">
        <v>109</v>
      </c>
      <c r="B46" s="10" t="s">
        <v>49</v>
      </c>
      <c r="C46" s="10" t="s">
        <v>212</v>
      </c>
      <c r="D46" s="21">
        <f t="shared" si="18"/>
        <v>2</v>
      </c>
      <c r="E46" s="21"/>
      <c r="F46" s="21">
        <v>4</v>
      </c>
      <c r="G46" s="22">
        <f t="shared" si="19"/>
        <v>9</v>
      </c>
      <c r="H46" s="84">
        <f t="shared" si="20"/>
        <v>9</v>
      </c>
      <c r="I46" s="85">
        <f t="shared" si="21"/>
        <v>0</v>
      </c>
      <c r="J46" s="73"/>
      <c r="K46" s="73"/>
      <c r="L46" s="73"/>
      <c r="M46" s="73"/>
      <c r="N46" s="73"/>
      <c r="O46" s="161"/>
      <c r="P46" s="162"/>
      <c r="Q46" s="163"/>
      <c r="R46" s="164"/>
      <c r="S46" s="165"/>
      <c r="T46" s="166"/>
      <c r="U46" s="167"/>
      <c r="V46" s="166">
        <v>9</v>
      </c>
      <c r="W46" s="168"/>
      <c r="X46" s="170">
        <v>2</v>
      </c>
      <c r="Y46" s="163"/>
      <c r="Z46" s="164"/>
      <c r="AA46" s="163"/>
      <c r="AB46" s="164"/>
      <c r="AC46" s="169"/>
      <c r="AD46" s="119">
        <f t="shared" si="22"/>
        <v>2</v>
      </c>
      <c r="AE46" s="80">
        <f>(9+4)/25</f>
        <v>0.52</v>
      </c>
      <c r="AF46" s="80"/>
      <c r="AG46" s="93">
        <f t="shared" si="23"/>
        <v>2</v>
      </c>
      <c r="AH46" s="119"/>
      <c r="AI46" s="3"/>
      <c r="AJ46" s="3"/>
    </row>
    <row r="47" spans="1:36" s="2" customFormat="1" ht="15" customHeight="1" x14ac:dyDescent="0.25">
      <c r="A47" s="71" t="s">
        <v>110</v>
      </c>
      <c r="B47" s="10" t="s">
        <v>50</v>
      </c>
      <c r="C47" s="10" t="s">
        <v>213</v>
      </c>
      <c r="D47" s="21">
        <f t="shared" si="18"/>
        <v>3</v>
      </c>
      <c r="E47" s="21">
        <v>5</v>
      </c>
      <c r="F47" s="21"/>
      <c r="G47" s="22">
        <f t="shared" si="19"/>
        <v>18</v>
      </c>
      <c r="H47" s="84">
        <f t="shared" si="20"/>
        <v>9</v>
      </c>
      <c r="I47" s="85">
        <f t="shared" si="21"/>
        <v>9</v>
      </c>
      <c r="J47" s="73"/>
      <c r="K47" s="73"/>
      <c r="L47" s="73"/>
      <c r="M47" s="73"/>
      <c r="N47" s="73"/>
      <c r="O47" s="161"/>
      <c r="P47" s="162"/>
      <c r="Q47" s="163"/>
      <c r="R47" s="164"/>
      <c r="S47" s="165"/>
      <c r="T47" s="166"/>
      <c r="U47" s="167"/>
      <c r="V47" s="166"/>
      <c r="W47" s="168"/>
      <c r="X47" s="170"/>
      <c r="Y47" s="163">
        <v>9</v>
      </c>
      <c r="Z47" s="164">
        <v>9</v>
      </c>
      <c r="AA47" s="163"/>
      <c r="AB47" s="164"/>
      <c r="AC47" s="169">
        <v>3</v>
      </c>
      <c r="AD47" s="119">
        <f t="shared" si="22"/>
        <v>3</v>
      </c>
      <c r="AE47" s="80">
        <f>(9+9+4+4+2)/25</f>
        <v>1.1200000000000001</v>
      </c>
      <c r="AF47" s="80"/>
      <c r="AG47" s="93">
        <f t="shared" si="23"/>
        <v>3</v>
      </c>
      <c r="AH47" s="119"/>
      <c r="AI47" s="3"/>
      <c r="AJ47" s="3"/>
    </row>
    <row r="48" spans="1:36" s="2" customFormat="1" ht="25.5" customHeight="1" x14ac:dyDescent="0.25">
      <c r="A48" s="71" t="s">
        <v>111</v>
      </c>
      <c r="B48" s="10" t="s">
        <v>51</v>
      </c>
      <c r="C48" s="10" t="s">
        <v>214</v>
      </c>
      <c r="D48" s="170">
        <f t="shared" si="18"/>
        <v>2</v>
      </c>
      <c r="E48" s="21"/>
      <c r="F48" s="21">
        <v>6</v>
      </c>
      <c r="G48" s="22">
        <f t="shared" si="19"/>
        <v>18</v>
      </c>
      <c r="H48" s="84">
        <f t="shared" si="20"/>
        <v>18</v>
      </c>
      <c r="I48" s="85">
        <f t="shared" si="21"/>
        <v>0</v>
      </c>
      <c r="J48" s="73"/>
      <c r="K48" s="73"/>
      <c r="L48" s="73"/>
      <c r="M48" s="73"/>
      <c r="N48" s="73"/>
      <c r="O48" s="161"/>
      <c r="P48" s="162"/>
      <c r="Q48" s="163"/>
      <c r="R48" s="164"/>
      <c r="S48" s="165"/>
      <c r="T48" s="166"/>
      <c r="U48" s="167"/>
      <c r="V48" s="166"/>
      <c r="W48" s="168"/>
      <c r="X48" s="170"/>
      <c r="Y48" s="163"/>
      <c r="Z48" s="164"/>
      <c r="AA48" s="163">
        <v>18</v>
      </c>
      <c r="AB48" s="164"/>
      <c r="AC48" s="170">
        <v>2</v>
      </c>
      <c r="AD48" s="119">
        <f t="shared" si="22"/>
        <v>2</v>
      </c>
      <c r="AE48" s="80">
        <f>(18+8)/25</f>
        <v>1.04</v>
      </c>
      <c r="AF48" s="80"/>
      <c r="AG48" s="93">
        <f t="shared" si="23"/>
        <v>2</v>
      </c>
      <c r="AH48" s="119"/>
      <c r="AI48" s="3"/>
      <c r="AJ48" s="3"/>
    </row>
    <row r="49" spans="1:36" s="2" customFormat="1" ht="21.75" customHeight="1" x14ac:dyDescent="0.25">
      <c r="A49" s="71" t="s">
        <v>112</v>
      </c>
      <c r="B49" s="10" t="s">
        <v>52</v>
      </c>
      <c r="C49" s="10" t="s">
        <v>215</v>
      </c>
      <c r="D49" s="21">
        <f t="shared" si="18"/>
        <v>4</v>
      </c>
      <c r="E49" s="21">
        <v>6</v>
      </c>
      <c r="F49" s="21"/>
      <c r="G49" s="22">
        <f t="shared" si="19"/>
        <v>18</v>
      </c>
      <c r="H49" s="84">
        <f t="shared" si="20"/>
        <v>9</v>
      </c>
      <c r="I49" s="85">
        <f t="shared" si="21"/>
        <v>9</v>
      </c>
      <c r="J49" s="73"/>
      <c r="K49" s="73"/>
      <c r="L49" s="73"/>
      <c r="M49" s="73"/>
      <c r="N49" s="73"/>
      <c r="O49" s="161"/>
      <c r="P49" s="162"/>
      <c r="Q49" s="163"/>
      <c r="R49" s="164"/>
      <c r="S49" s="165"/>
      <c r="T49" s="166"/>
      <c r="U49" s="167"/>
      <c r="V49" s="166"/>
      <c r="W49" s="168"/>
      <c r="X49" s="170"/>
      <c r="Y49" s="163"/>
      <c r="Z49" s="164"/>
      <c r="AA49" s="163">
        <v>9</v>
      </c>
      <c r="AB49" s="164">
        <v>9</v>
      </c>
      <c r="AC49" s="169">
        <v>4</v>
      </c>
      <c r="AD49" s="119">
        <f t="shared" si="22"/>
        <v>4</v>
      </c>
      <c r="AE49" s="80">
        <f>(9+9+4+4+2)/25</f>
        <v>1.1200000000000001</v>
      </c>
      <c r="AF49" s="80"/>
      <c r="AG49" s="93">
        <f t="shared" si="23"/>
        <v>4</v>
      </c>
      <c r="AH49" s="119"/>
      <c r="AI49" s="3"/>
      <c r="AJ49" s="3"/>
    </row>
    <row r="50" spans="1:36" s="2" customFormat="1" ht="15" customHeight="1" x14ac:dyDescent="0.25">
      <c r="A50" s="71" t="s">
        <v>113</v>
      </c>
      <c r="B50" s="9" t="s">
        <v>106</v>
      </c>
      <c r="C50" s="9" t="s">
        <v>285</v>
      </c>
      <c r="D50" s="21">
        <f t="shared" si="18"/>
        <v>5</v>
      </c>
      <c r="E50" s="21">
        <v>4</v>
      </c>
      <c r="F50" s="21"/>
      <c r="G50" s="22">
        <f t="shared" si="19"/>
        <v>36</v>
      </c>
      <c r="H50" s="84">
        <f t="shared" si="20"/>
        <v>18</v>
      </c>
      <c r="I50" s="85">
        <f t="shared" si="21"/>
        <v>18</v>
      </c>
      <c r="J50" s="73"/>
      <c r="K50" s="73"/>
      <c r="L50" s="73"/>
      <c r="M50" s="73"/>
      <c r="N50" s="73"/>
      <c r="O50" s="161"/>
      <c r="P50" s="162"/>
      <c r="Q50" s="163"/>
      <c r="R50" s="164"/>
      <c r="S50" s="165"/>
      <c r="T50" s="166"/>
      <c r="U50" s="167"/>
      <c r="V50" s="166">
        <v>18</v>
      </c>
      <c r="W50" s="168">
        <v>18</v>
      </c>
      <c r="X50" s="170">
        <v>5</v>
      </c>
      <c r="Y50" s="163"/>
      <c r="Z50" s="164"/>
      <c r="AA50" s="163"/>
      <c r="AB50" s="164"/>
      <c r="AC50" s="169"/>
      <c r="AD50" s="119">
        <f t="shared" si="22"/>
        <v>5</v>
      </c>
      <c r="AE50" s="80">
        <f>(18+18+8+8+2)/25</f>
        <v>2.16</v>
      </c>
      <c r="AF50" s="80"/>
      <c r="AG50" s="93">
        <f t="shared" si="23"/>
        <v>5</v>
      </c>
      <c r="AH50" s="119"/>
      <c r="AI50" s="3"/>
      <c r="AJ50" s="3"/>
    </row>
    <row r="51" spans="1:36" s="2" customFormat="1" ht="15" customHeight="1" x14ac:dyDescent="0.25">
      <c r="A51" s="71" t="s">
        <v>114</v>
      </c>
      <c r="B51" s="9" t="s">
        <v>56</v>
      </c>
      <c r="C51" s="9" t="s">
        <v>216</v>
      </c>
      <c r="D51" s="21">
        <f t="shared" si="18"/>
        <v>5</v>
      </c>
      <c r="E51" s="21">
        <v>3</v>
      </c>
      <c r="F51" s="21"/>
      <c r="G51" s="22">
        <f t="shared" si="19"/>
        <v>36</v>
      </c>
      <c r="H51" s="84">
        <f t="shared" si="20"/>
        <v>18</v>
      </c>
      <c r="I51" s="85">
        <f t="shared" si="21"/>
        <v>18</v>
      </c>
      <c r="J51" s="73"/>
      <c r="K51" s="73"/>
      <c r="L51" s="73"/>
      <c r="M51" s="73"/>
      <c r="N51" s="73"/>
      <c r="O51" s="161"/>
      <c r="P51" s="162"/>
      <c r="Q51" s="163"/>
      <c r="R51" s="164"/>
      <c r="S51" s="165"/>
      <c r="T51" s="166">
        <v>18</v>
      </c>
      <c r="U51" s="167">
        <v>18</v>
      </c>
      <c r="V51" s="166"/>
      <c r="W51" s="168"/>
      <c r="X51" s="170">
        <v>5</v>
      </c>
      <c r="Y51" s="163"/>
      <c r="Z51" s="164"/>
      <c r="AA51" s="163"/>
      <c r="AB51" s="164"/>
      <c r="AC51" s="169"/>
      <c r="AD51" s="119">
        <f t="shared" si="22"/>
        <v>5</v>
      </c>
      <c r="AE51" s="80">
        <f>(18+18+8+8+2)/25</f>
        <v>2.16</v>
      </c>
      <c r="AF51" s="80"/>
      <c r="AG51" s="93">
        <f t="shared" si="23"/>
        <v>5</v>
      </c>
      <c r="AH51" s="119"/>
      <c r="AI51" s="3"/>
      <c r="AJ51" s="3"/>
    </row>
    <row r="52" spans="1:36" s="2" customFormat="1" ht="25.5" customHeight="1" x14ac:dyDescent="0.25">
      <c r="A52" s="71" t="s">
        <v>115</v>
      </c>
      <c r="B52" s="9" t="s">
        <v>54</v>
      </c>
      <c r="C52" s="9" t="s">
        <v>217</v>
      </c>
      <c r="D52" s="21">
        <f t="shared" si="18"/>
        <v>5</v>
      </c>
      <c r="E52" s="21">
        <v>4</v>
      </c>
      <c r="F52" s="21"/>
      <c r="G52" s="22">
        <f t="shared" si="19"/>
        <v>36</v>
      </c>
      <c r="H52" s="84">
        <f t="shared" si="20"/>
        <v>18</v>
      </c>
      <c r="I52" s="85">
        <f t="shared" si="21"/>
        <v>18</v>
      </c>
      <c r="J52" s="73"/>
      <c r="K52" s="73"/>
      <c r="L52" s="73"/>
      <c r="M52" s="73"/>
      <c r="N52" s="73"/>
      <c r="O52" s="161"/>
      <c r="P52" s="162"/>
      <c r="Q52" s="163"/>
      <c r="R52" s="164"/>
      <c r="S52" s="165"/>
      <c r="T52" s="166"/>
      <c r="U52" s="167"/>
      <c r="V52" s="166">
        <v>18</v>
      </c>
      <c r="W52" s="168">
        <v>18</v>
      </c>
      <c r="X52" s="170">
        <v>5</v>
      </c>
      <c r="Y52" s="163"/>
      <c r="Z52" s="164"/>
      <c r="AA52" s="163"/>
      <c r="AB52" s="164"/>
      <c r="AC52" s="169"/>
      <c r="AD52" s="119">
        <f t="shared" si="22"/>
        <v>5</v>
      </c>
      <c r="AE52" s="80">
        <f>(18+18+8+8+2)/25</f>
        <v>2.16</v>
      </c>
      <c r="AF52" s="80"/>
      <c r="AG52" s="93">
        <f t="shared" si="23"/>
        <v>5</v>
      </c>
      <c r="AH52" s="119"/>
      <c r="AI52" s="3"/>
      <c r="AJ52" s="3"/>
    </row>
    <row r="53" spans="1:36" s="2" customFormat="1" ht="24" customHeight="1" x14ac:dyDescent="0.25">
      <c r="A53" s="71" t="s">
        <v>116</v>
      </c>
      <c r="B53" s="9" t="s">
        <v>107</v>
      </c>
      <c r="C53" s="9" t="s">
        <v>218</v>
      </c>
      <c r="D53" s="21">
        <f t="shared" si="18"/>
        <v>5</v>
      </c>
      <c r="E53" s="21">
        <v>5</v>
      </c>
      <c r="F53" s="21"/>
      <c r="G53" s="22">
        <f>H53+I53</f>
        <v>27</v>
      </c>
      <c r="H53" s="84">
        <f t="shared" si="20"/>
        <v>9</v>
      </c>
      <c r="I53" s="85">
        <f t="shared" si="21"/>
        <v>18</v>
      </c>
      <c r="J53" s="73"/>
      <c r="K53" s="73"/>
      <c r="L53" s="73"/>
      <c r="M53" s="73"/>
      <c r="N53" s="73"/>
      <c r="O53" s="161"/>
      <c r="P53" s="162"/>
      <c r="Q53" s="163"/>
      <c r="R53" s="164"/>
      <c r="S53" s="165"/>
      <c r="T53" s="166"/>
      <c r="U53" s="167"/>
      <c r="V53" s="166"/>
      <c r="W53" s="168"/>
      <c r="X53" s="170"/>
      <c r="Y53" s="163">
        <v>9</v>
      </c>
      <c r="Z53" s="164">
        <v>18</v>
      </c>
      <c r="AA53" s="163"/>
      <c r="AB53" s="164"/>
      <c r="AC53" s="169">
        <v>5</v>
      </c>
      <c r="AD53" s="119">
        <f t="shared" si="22"/>
        <v>5</v>
      </c>
      <c r="AE53" s="80">
        <f>(9+18+4+8+2)/25</f>
        <v>1.64</v>
      </c>
      <c r="AF53" s="80"/>
      <c r="AG53" s="93">
        <f t="shared" si="23"/>
        <v>5</v>
      </c>
      <c r="AH53" s="119"/>
      <c r="AI53" s="3"/>
      <c r="AJ53" s="3"/>
    </row>
    <row r="54" spans="1:36" s="2" customFormat="1" ht="15" customHeight="1" x14ac:dyDescent="0.25">
      <c r="A54" s="71" t="s">
        <v>117</v>
      </c>
      <c r="B54" s="9" t="s">
        <v>55</v>
      </c>
      <c r="C54" s="9" t="s">
        <v>219</v>
      </c>
      <c r="D54" s="21">
        <f t="shared" si="18"/>
        <v>5</v>
      </c>
      <c r="E54" s="209"/>
      <c r="F54" s="21">
        <v>6</v>
      </c>
      <c r="G54" s="22">
        <f>H54+I54</f>
        <v>27</v>
      </c>
      <c r="H54" s="84">
        <f t="shared" si="20"/>
        <v>9</v>
      </c>
      <c r="I54" s="85">
        <f t="shared" si="21"/>
        <v>18</v>
      </c>
      <c r="J54" s="73"/>
      <c r="K54" s="73"/>
      <c r="L54" s="73"/>
      <c r="M54" s="73"/>
      <c r="N54" s="73"/>
      <c r="O54" s="161"/>
      <c r="P54" s="162"/>
      <c r="Q54" s="163"/>
      <c r="R54" s="164"/>
      <c r="S54" s="165"/>
      <c r="T54" s="166"/>
      <c r="U54" s="167"/>
      <c r="V54" s="166"/>
      <c r="W54" s="168"/>
      <c r="X54" s="170"/>
      <c r="Y54" s="163"/>
      <c r="Z54" s="164"/>
      <c r="AA54" s="163">
        <v>9</v>
      </c>
      <c r="AB54" s="164">
        <v>18</v>
      </c>
      <c r="AC54" s="169">
        <v>5</v>
      </c>
      <c r="AD54" s="119">
        <f t="shared" si="22"/>
        <v>5</v>
      </c>
      <c r="AE54" s="80">
        <f>(9+18+4+8+2)/25</f>
        <v>1.64</v>
      </c>
      <c r="AF54" s="80"/>
      <c r="AG54" s="93">
        <f t="shared" si="23"/>
        <v>5</v>
      </c>
      <c r="AH54" s="119"/>
      <c r="AI54" s="3"/>
      <c r="AJ54" s="3"/>
    </row>
    <row r="55" spans="1:36" s="2" customFormat="1" ht="15" customHeight="1" x14ac:dyDescent="0.25">
      <c r="A55" s="71" t="s">
        <v>118</v>
      </c>
      <c r="B55" s="10" t="s">
        <v>53</v>
      </c>
      <c r="C55" s="10" t="s">
        <v>220</v>
      </c>
      <c r="D55" s="21">
        <f t="shared" si="18"/>
        <v>3</v>
      </c>
      <c r="E55" s="21"/>
      <c r="F55" s="21">
        <v>5</v>
      </c>
      <c r="G55" s="22">
        <f t="shared" si="19"/>
        <v>18</v>
      </c>
      <c r="H55" s="84">
        <f t="shared" si="20"/>
        <v>18</v>
      </c>
      <c r="I55" s="85">
        <f t="shared" si="21"/>
        <v>0</v>
      </c>
      <c r="J55" s="73"/>
      <c r="K55" s="73"/>
      <c r="L55" s="73"/>
      <c r="M55" s="73"/>
      <c r="N55" s="73"/>
      <c r="O55" s="161"/>
      <c r="P55" s="162"/>
      <c r="Q55" s="163"/>
      <c r="R55" s="164"/>
      <c r="S55" s="165"/>
      <c r="T55" s="166"/>
      <c r="U55" s="167"/>
      <c r="V55" s="166"/>
      <c r="W55" s="168"/>
      <c r="X55" s="170"/>
      <c r="Y55" s="163">
        <v>18</v>
      </c>
      <c r="Z55" s="164"/>
      <c r="AA55" s="163"/>
      <c r="AB55" s="164"/>
      <c r="AC55" s="169">
        <v>3</v>
      </c>
      <c r="AD55" s="119">
        <f t="shared" si="22"/>
        <v>3</v>
      </c>
      <c r="AE55" s="80">
        <f t="shared" ref="AE55:AE60" si="24">(18+8)/25</f>
        <v>1.04</v>
      </c>
      <c r="AF55" s="80"/>
      <c r="AG55" s="93">
        <f t="shared" si="23"/>
        <v>3</v>
      </c>
      <c r="AH55" s="119"/>
      <c r="AI55" s="3"/>
      <c r="AJ55" s="3"/>
    </row>
    <row r="56" spans="1:36" s="2" customFormat="1" ht="15" customHeight="1" x14ac:dyDescent="0.25">
      <c r="A56" s="71" t="s">
        <v>119</v>
      </c>
      <c r="B56" s="11" t="s">
        <v>128</v>
      </c>
      <c r="C56" s="10" t="s">
        <v>221</v>
      </c>
      <c r="D56" s="21">
        <f t="shared" si="18"/>
        <v>3</v>
      </c>
      <c r="E56" s="145"/>
      <c r="F56" s="21">
        <v>6</v>
      </c>
      <c r="G56" s="22">
        <f t="shared" si="19"/>
        <v>18</v>
      </c>
      <c r="H56" s="84">
        <f t="shared" si="20"/>
        <v>0</v>
      </c>
      <c r="I56" s="85">
        <f t="shared" si="21"/>
        <v>18</v>
      </c>
      <c r="J56" s="73"/>
      <c r="K56" s="73"/>
      <c r="L56" s="73"/>
      <c r="M56" s="73"/>
      <c r="N56" s="73"/>
      <c r="O56" s="161"/>
      <c r="P56" s="162"/>
      <c r="Q56" s="163"/>
      <c r="R56" s="164"/>
      <c r="S56" s="165"/>
      <c r="T56" s="166"/>
      <c r="U56" s="167"/>
      <c r="V56" s="166"/>
      <c r="W56" s="168"/>
      <c r="X56" s="170"/>
      <c r="Y56" s="163"/>
      <c r="Z56" s="164"/>
      <c r="AA56" s="163"/>
      <c r="AB56" s="164">
        <v>18</v>
      </c>
      <c r="AC56" s="170">
        <v>3</v>
      </c>
      <c r="AD56" s="119">
        <f t="shared" si="22"/>
        <v>3</v>
      </c>
      <c r="AE56" s="80">
        <f t="shared" si="24"/>
        <v>1.04</v>
      </c>
      <c r="AF56" s="80"/>
      <c r="AG56" s="93">
        <f t="shared" si="23"/>
        <v>3</v>
      </c>
      <c r="AH56" s="119"/>
      <c r="AI56" s="3"/>
      <c r="AJ56" s="3"/>
    </row>
    <row r="57" spans="1:36" s="2" customFormat="1" ht="27" customHeight="1" x14ac:dyDescent="0.25">
      <c r="A57" s="71" t="s">
        <v>120</v>
      </c>
      <c r="B57" s="10" t="s">
        <v>57</v>
      </c>
      <c r="C57" s="10" t="s">
        <v>286</v>
      </c>
      <c r="D57" s="21">
        <f t="shared" si="18"/>
        <v>2</v>
      </c>
      <c r="E57" s="145"/>
      <c r="F57" s="21">
        <v>5</v>
      </c>
      <c r="G57" s="22">
        <f t="shared" si="19"/>
        <v>18</v>
      </c>
      <c r="H57" s="84">
        <f t="shared" si="20"/>
        <v>18</v>
      </c>
      <c r="I57" s="85">
        <f t="shared" si="21"/>
        <v>0</v>
      </c>
      <c r="J57" s="146"/>
      <c r="K57" s="146"/>
      <c r="L57" s="146"/>
      <c r="M57" s="146"/>
      <c r="N57" s="146"/>
      <c r="O57" s="161"/>
      <c r="P57" s="162"/>
      <c r="Q57" s="163"/>
      <c r="R57" s="164"/>
      <c r="S57" s="165"/>
      <c r="T57" s="166"/>
      <c r="U57" s="167"/>
      <c r="V57" s="166"/>
      <c r="W57" s="168"/>
      <c r="X57" s="170"/>
      <c r="Y57" s="163">
        <v>18</v>
      </c>
      <c r="Z57" s="164"/>
      <c r="AA57" s="163"/>
      <c r="AB57" s="164"/>
      <c r="AC57" s="169">
        <v>2</v>
      </c>
      <c r="AD57" s="119">
        <f t="shared" si="22"/>
        <v>2</v>
      </c>
      <c r="AE57" s="80">
        <f t="shared" si="24"/>
        <v>1.04</v>
      </c>
      <c r="AF57" s="80"/>
      <c r="AG57" s="93">
        <f t="shared" si="23"/>
        <v>2</v>
      </c>
      <c r="AH57" s="119"/>
      <c r="AI57" s="3"/>
      <c r="AJ57" s="3"/>
    </row>
    <row r="58" spans="1:36" s="2" customFormat="1" ht="15" customHeight="1" x14ac:dyDescent="0.25">
      <c r="A58" s="71" t="s">
        <v>121</v>
      </c>
      <c r="B58" s="9" t="s">
        <v>240</v>
      </c>
      <c r="C58" s="9" t="s">
        <v>272</v>
      </c>
      <c r="D58" s="21">
        <f t="shared" si="18"/>
        <v>4</v>
      </c>
      <c r="E58" s="145"/>
      <c r="F58" s="21">
        <v>4</v>
      </c>
      <c r="G58" s="22">
        <f>M58</f>
        <v>18</v>
      </c>
      <c r="H58" s="84">
        <f>O58+Q58+T58+V58+Y58+AA58</f>
        <v>0</v>
      </c>
      <c r="I58" s="85">
        <v>0</v>
      </c>
      <c r="J58" s="146"/>
      <c r="K58" s="146"/>
      <c r="L58" s="146"/>
      <c r="M58" s="146">
        <v>18</v>
      </c>
      <c r="N58" s="146"/>
      <c r="O58" s="161"/>
      <c r="P58" s="162"/>
      <c r="Q58" s="163"/>
      <c r="R58" s="164"/>
      <c r="S58" s="165"/>
      <c r="T58" s="166"/>
      <c r="U58" s="167"/>
      <c r="V58" s="166"/>
      <c r="W58" s="168">
        <v>18</v>
      </c>
      <c r="X58" s="170">
        <v>4</v>
      </c>
      <c r="Y58" s="163"/>
      <c r="Z58" s="164"/>
      <c r="AA58" s="163"/>
      <c r="AB58" s="164"/>
      <c r="AC58" s="169"/>
      <c r="AD58" s="119">
        <f t="shared" si="22"/>
        <v>4</v>
      </c>
      <c r="AE58" s="80">
        <f t="shared" si="24"/>
        <v>1.04</v>
      </c>
      <c r="AF58" s="80"/>
      <c r="AG58" s="93">
        <f t="shared" si="23"/>
        <v>4</v>
      </c>
      <c r="AH58" s="119"/>
      <c r="AI58" s="3"/>
      <c r="AJ58" s="3"/>
    </row>
    <row r="59" spans="1:36" s="2" customFormat="1" ht="15" customHeight="1" x14ac:dyDescent="0.25">
      <c r="A59" s="71" t="s">
        <v>122</v>
      </c>
      <c r="B59" s="10" t="s">
        <v>132</v>
      </c>
      <c r="C59" s="10" t="s">
        <v>222</v>
      </c>
      <c r="D59" s="21">
        <f t="shared" si="18"/>
        <v>6</v>
      </c>
      <c r="E59" s="21"/>
      <c r="F59" s="21">
        <v>5</v>
      </c>
      <c r="G59" s="22">
        <f>M59</f>
        <v>18</v>
      </c>
      <c r="H59" s="84">
        <f>O59+Q59+T59+V59+Y59+AA59</f>
        <v>0</v>
      </c>
      <c r="I59" s="85">
        <v>0</v>
      </c>
      <c r="J59" s="146"/>
      <c r="K59" s="146"/>
      <c r="L59" s="146"/>
      <c r="M59" s="146">
        <v>18</v>
      </c>
      <c r="N59" s="146"/>
      <c r="O59" s="161"/>
      <c r="P59" s="162"/>
      <c r="Q59" s="163"/>
      <c r="R59" s="164"/>
      <c r="S59" s="165"/>
      <c r="T59" s="166"/>
      <c r="U59" s="167"/>
      <c r="V59" s="166"/>
      <c r="W59" s="168"/>
      <c r="X59" s="170"/>
      <c r="Y59" s="163"/>
      <c r="Z59" s="164">
        <v>18</v>
      </c>
      <c r="AA59" s="163"/>
      <c r="AB59" s="164"/>
      <c r="AC59" s="169">
        <v>6</v>
      </c>
      <c r="AD59" s="119">
        <f t="shared" si="22"/>
        <v>6</v>
      </c>
      <c r="AE59" s="80">
        <f t="shared" si="24"/>
        <v>1.04</v>
      </c>
      <c r="AF59" s="80"/>
      <c r="AG59" s="93">
        <f t="shared" si="23"/>
        <v>6</v>
      </c>
      <c r="AH59" s="119"/>
      <c r="AI59" s="3"/>
      <c r="AJ59" s="3"/>
    </row>
    <row r="60" spans="1:36" s="2" customFormat="1" ht="15" customHeight="1" thickBot="1" x14ac:dyDescent="0.3">
      <c r="A60" s="71" t="s">
        <v>85</v>
      </c>
      <c r="B60" s="10" t="s">
        <v>133</v>
      </c>
      <c r="C60" s="10" t="s">
        <v>223</v>
      </c>
      <c r="D60" s="21">
        <f t="shared" si="18"/>
        <v>6</v>
      </c>
      <c r="E60" s="21"/>
      <c r="F60" s="21">
        <v>6</v>
      </c>
      <c r="G60" s="22">
        <f>M60</f>
        <v>18</v>
      </c>
      <c r="H60" s="84">
        <f>O60+Q60+T60+V60+Y60+AA60</f>
        <v>0</v>
      </c>
      <c r="I60" s="85">
        <v>0</v>
      </c>
      <c r="J60" s="146"/>
      <c r="K60" s="146"/>
      <c r="L60" s="146"/>
      <c r="M60" s="146">
        <v>18</v>
      </c>
      <c r="N60" s="146"/>
      <c r="O60" s="161"/>
      <c r="P60" s="162"/>
      <c r="Q60" s="163"/>
      <c r="R60" s="164"/>
      <c r="S60" s="165"/>
      <c r="T60" s="166"/>
      <c r="U60" s="167"/>
      <c r="V60" s="166"/>
      <c r="W60" s="168"/>
      <c r="X60" s="170"/>
      <c r="Y60" s="163"/>
      <c r="Z60" s="164"/>
      <c r="AA60" s="163"/>
      <c r="AB60" s="164">
        <v>18</v>
      </c>
      <c r="AC60" s="169">
        <v>6</v>
      </c>
      <c r="AD60" s="119">
        <f t="shared" si="22"/>
        <v>6</v>
      </c>
      <c r="AE60" s="80">
        <f t="shared" si="24"/>
        <v>1.04</v>
      </c>
      <c r="AF60" s="80"/>
      <c r="AG60" s="93">
        <f t="shared" si="23"/>
        <v>6</v>
      </c>
      <c r="AH60" s="119"/>
      <c r="AI60" s="3"/>
      <c r="AJ60" s="3"/>
    </row>
    <row r="61" spans="1:36" s="2" customFormat="1" ht="15" customHeight="1" thickTop="1" thickBot="1" x14ac:dyDescent="0.3">
      <c r="A61" s="262" t="s">
        <v>58</v>
      </c>
      <c r="B61" s="263"/>
      <c r="C61" s="244"/>
      <c r="D61" s="100">
        <f>SUM(D44:D60)</f>
        <v>67</v>
      </c>
      <c r="E61" s="101"/>
      <c r="F61" s="101"/>
      <c r="G61" s="100">
        <f>SUM(G44:G60)</f>
        <v>378</v>
      </c>
      <c r="H61" s="100">
        <f t="shared" ref="H61:S61" si="25">SUM(H44:H60)</f>
        <v>180</v>
      </c>
      <c r="I61" s="100">
        <f t="shared" si="25"/>
        <v>144</v>
      </c>
      <c r="J61" s="100">
        <f t="shared" si="25"/>
        <v>0</v>
      </c>
      <c r="K61" s="100">
        <f t="shared" si="25"/>
        <v>0</v>
      </c>
      <c r="L61" s="100">
        <f t="shared" si="25"/>
        <v>0</v>
      </c>
      <c r="M61" s="100">
        <f t="shared" si="25"/>
        <v>54</v>
      </c>
      <c r="N61" s="100">
        <f t="shared" si="25"/>
        <v>0</v>
      </c>
      <c r="O61" s="100">
        <f t="shared" si="25"/>
        <v>0</v>
      </c>
      <c r="P61" s="100">
        <f t="shared" si="25"/>
        <v>0</v>
      </c>
      <c r="Q61" s="100">
        <f t="shared" si="25"/>
        <v>0</v>
      </c>
      <c r="R61" s="100">
        <f t="shared" si="25"/>
        <v>0</v>
      </c>
      <c r="S61" s="100">
        <f t="shared" si="25"/>
        <v>0</v>
      </c>
      <c r="T61" s="181">
        <f>SUM(T44:T60)</f>
        <v>45</v>
      </c>
      <c r="U61" s="181">
        <f>SUM(U44:U60)</f>
        <v>36</v>
      </c>
      <c r="V61" s="181">
        <f>SUM(V44:V60)</f>
        <v>45</v>
      </c>
      <c r="W61" s="181">
        <f>SUM(W44:W60)</f>
        <v>54</v>
      </c>
      <c r="X61" s="181">
        <f t="shared" ref="X61" si="26">SUM(X44:X60)</f>
        <v>28</v>
      </c>
      <c r="Y61" s="100">
        <f t="shared" ref="Y61:AH61" si="27">SUM(Y44:Y60)</f>
        <v>54</v>
      </c>
      <c r="Z61" s="100">
        <f t="shared" si="27"/>
        <v>45</v>
      </c>
      <c r="AA61" s="100">
        <f t="shared" si="27"/>
        <v>36</v>
      </c>
      <c r="AB61" s="100">
        <f t="shared" si="27"/>
        <v>63</v>
      </c>
      <c r="AC61" s="100">
        <f t="shared" si="27"/>
        <v>39</v>
      </c>
      <c r="AD61" s="108">
        <f t="shared" si="27"/>
        <v>67</v>
      </c>
      <c r="AE61" s="108">
        <f>SUM(AE44:AE60)</f>
        <v>22.479999999999997</v>
      </c>
      <c r="AF61" s="108">
        <f t="shared" si="27"/>
        <v>0</v>
      </c>
      <c r="AG61" s="108">
        <f t="shared" si="27"/>
        <v>67</v>
      </c>
      <c r="AH61" s="109">
        <f t="shared" si="27"/>
        <v>0</v>
      </c>
      <c r="AI61" s="3"/>
      <c r="AJ61" s="3"/>
    </row>
    <row r="62" spans="1:36" s="19" customFormat="1" ht="15" customHeight="1" thickTop="1" thickBot="1" x14ac:dyDescent="0.3">
      <c r="A62" s="260" t="s">
        <v>245</v>
      </c>
      <c r="B62" s="261"/>
      <c r="C62" s="261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110"/>
      <c r="AE62" s="110"/>
      <c r="AF62" s="110"/>
      <c r="AG62" s="110"/>
      <c r="AH62" s="110"/>
      <c r="AI62" s="18"/>
      <c r="AJ62" s="18"/>
    </row>
    <row r="63" spans="1:36" s="2" customFormat="1" ht="15" customHeight="1" thickTop="1" x14ac:dyDescent="0.25">
      <c r="A63" s="71" t="s">
        <v>131</v>
      </c>
      <c r="B63" s="10" t="s">
        <v>73</v>
      </c>
      <c r="C63" s="10" t="s">
        <v>287</v>
      </c>
      <c r="D63" s="21">
        <f t="shared" ref="D63:D81" si="28">S63+X63+AC63</f>
        <v>5</v>
      </c>
      <c r="E63" s="21"/>
      <c r="F63" s="21">
        <v>4</v>
      </c>
      <c r="G63" s="22">
        <f t="shared" ref="G63:G78" si="29">H63+I63</f>
        <v>36</v>
      </c>
      <c r="H63" s="84">
        <f t="shared" ref="H63:H78" si="30">O63+Q63+T63+V63+Y63+AA63</f>
        <v>18</v>
      </c>
      <c r="I63" s="85">
        <f t="shared" ref="I63:I78" si="31">P63+R63+U63+W63+Z63+AB63</f>
        <v>18</v>
      </c>
      <c r="J63" s="73"/>
      <c r="K63" s="73"/>
      <c r="L63" s="73"/>
      <c r="M63" s="73"/>
      <c r="N63" s="73"/>
      <c r="O63" s="72"/>
      <c r="P63" s="75"/>
      <c r="Q63" s="72"/>
      <c r="R63" s="75"/>
      <c r="S63" s="76"/>
      <c r="T63" s="77"/>
      <c r="U63" s="151"/>
      <c r="V63" s="77">
        <v>18</v>
      </c>
      <c r="W63" s="78">
        <v>18</v>
      </c>
      <c r="X63" s="79">
        <v>5</v>
      </c>
      <c r="Y63" s="72"/>
      <c r="Z63" s="75"/>
      <c r="AA63" s="72"/>
      <c r="AB63" s="75"/>
      <c r="AC63" s="115"/>
      <c r="AD63" s="119">
        <f t="shared" ref="AD63:AD81" si="32">D63</f>
        <v>5</v>
      </c>
      <c r="AE63" s="80">
        <f>(18+18+8+8)/25</f>
        <v>2.08</v>
      </c>
      <c r="AF63" s="80"/>
      <c r="AG63" s="93">
        <f t="shared" ref="AG63:AG81" si="33">D63</f>
        <v>5</v>
      </c>
      <c r="AH63" s="119"/>
      <c r="AI63" s="3"/>
      <c r="AJ63" s="3"/>
    </row>
    <row r="64" spans="1:36" s="2" customFormat="1" ht="15" customHeight="1" x14ac:dyDescent="0.25">
      <c r="A64" s="71" t="s">
        <v>108</v>
      </c>
      <c r="B64" s="10" t="s">
        <v>70</v>
      </c>
      <c r="C64" s="10" t="s">
        <v>225</v>
      </c>
      <c r="D64" s="21">
        <f t="shared" si="28"/>
        <v>3</v>
      </c>
      <c r="E64" s="21" t="s">
        <v>20</v>
      </c>
      <c r="F64" s="209"/>
      <c r="G64" s="22">
        <f t="shared" si="29"/>
        <v>9</v>
      </c>
      <c r="H64" s="84">
        <f t="shared" si="30"/>
        <v>9</v>
      </c>
      <c r="I64" s="85">
        <f t="shared" si="31"/>
        <v>0</v>
      </c>
      <c r="J64" s="73"/>
      <c r="K64" s="73"/>
      <c r="L64" s="73"/>
      <c r="M64" s="73"/>
      <c r="N64" s="73"/>
      <c r="O64" s="72"/>
      <c r="P64" s="75"/>
      <c r="Q64" s="72"/>
      <c r="R64" s="75"/>
      <c r="S64" s="76"/>
      <c r="T64" s="77">
        <v>9</v>
      </c>
      <c r="U64" s="151"/>
      <c r="V64" s="77"/>
      <c r="W64" s="78"/>
      <c r="X64" s="79">
        <v>3</v>
      </c>
      <c r="Y64" s="72"/>
      <c r="Z64" s="75"/>
      <c r="AA64" s="72"/>
      <c r="AB64" s="75"/>
      <c r="AC64" s="115"/>
      <c r="AD64" s="119">
        <f t="shared" si="32"/>
        <v>3</v>
      </c>
      <c r="AE64" s="80">
        <f>(9+4)/25</f>
        <v>0.52</v>
      </c>
      <c r="AF64" s="80"/>
      <c r="AG64" s="93">
        <f t="shared" si="33"/>
        <v>3</v>
      </c>
      <c r="AH64" s="119"/>
      <c r="AI64" s="3"/>
      <c r="AJ64" s="3"/>
    </row>
    <row r="65" spans="1:36" s="2" customFormat="1" ht="15" customHeight="1" x14ac:dyDescent="0.25">
      <c r="A65" s="71" t="s">
        <v>109</v>
      </c>
      <c r="B65" s="10" t="s">
        <v>72</v>
      </c>
      <c r="C65" s="10" t="s">
        <v>226</v>
      </c>
      <c r="D65" s="21">
        <f t="shared" si="28"/>
        <v>4</v>
      </c>
      <c r="E65" s="21" t="s">
        <v>19</v>
      </c>
      <c r="F65" s="21"/>
      <c r="G65" s="22">
        <f t="shared" si="29"/>
        <v>27</v>
      </c>
      <c r="H65" s="84">
        <f t="shared" si="30"/>
        <v>9</v>
      </c>
      <c r="I65" s="85">
        <f t="shared" si="31"/>
        <v>18</v>
      </c>
      <c r="J65" s="73"/>
      <c r="K65" s="73"/>
      <c r="L65" s="73"/>
      <c r="M65" s="73"/>
      <c r="N65" s="73"/>
      <c r="O65" s="72"/>
      <c r="P65" s="75"/>
      <c r="Q65" s="72"/>
      <c r="R65" s="75"/>
      <c r="S65" s="76"/>
      <c r="T65" s="77"/>
      <c r="U65" s="151"/>
      <c r="V65" s="77">
        <v>9</v>
      </c>
      <c r="W65" s="78">
        <v>18</v>
      </c>
      <c r="X65" s="79">
        <v>4</v>
      </c>
      <c r="Y65" s="72"/>
      <c r="Z65" s="75"/>
      <c r="AA65" s="72"/>
      <c r="AB65" s="75"/>
      <c r="AC65" s="115"/>
      <c r="AD65" s="119">
        <f t="shared" si="32"/>
        <v>4</v>
      </c>
      <c r="AE65" s="80">
        <f>(9+18+4+8+2)/25</f>
        <v>1.64</v>
      </c>
      <c r="AF65" s="80"/>
      <c r="AG65" s="93">
        <f t="shared" si="33"/>
        <v>4</v>
      </c>
      <c r="AH65" s="119"/>
      <c r="AI65" s="3"/>
      <c r="AJ65" s="3"/>
    </row>
    <row r="66" spans="1:36" s="2" customFormat="1" ht="15" customHeight="1" x14ac:dyDescent="0.25">
      <c r="A66" s="71" t="s">
        <v>110</v>
      </c>
      <c r="B66" s="10" t="s">
        <v>71</v>
      </c>
      <c r="C66" s="10" t="s">
        <v>227</v>
      </c>
      <c r="D66" s="21">
        <f t="shared" si="28"/>
        <v>3</v>
      </c>
      <c r="E66" s="21"/>
      <c r="F66" s="21" t="s">
        <v>20</v>
      </c>
      <c r="G66" s="22">
        <f t="shared" si="29"/>
        <v>18</v>
      </c>
      <c r="H66" s="84">
        <f t="shared" si="30"/>
        <v>18</v>
      </c>
      <c r="I66" s="85">
        <f t="shared" si="31"/>
        <v>0</v>
      </c>
      <c r="J66" s="73"/>
      <c r="K66" s="73"/>
      <c r="L66" s="73"/>
      <c r="M66" s="73"/>
      <c r="N66" s="73"/>
      <c r="O66" s="72"/>
      <c r="P66" s="75"/>
      <c r="Q66" s="72"/>
      <c r="R66" s="75"/>
      <c r="S66" s="76"/>
      <c r="T66" s="77">
        <v>18</v>
      </c>
      <c r="U66" s="151"/>
      <c r="V66" s="77"/>
      <c r="W66" s="78"/>
      <c r="X66" s="79">
        <v>3</v>
      </c>
      <c r="Y66" s="72"/>
      <c r="Z66" s="75"/>
      <c r="AA66" s="72"/>
      <c r="AB66" s="75"/>
      <c r="AC66" s="115"/>
      <c r="AD66" s="119">
        <f t="shared" si="32"/>
        <v>3</v>
      </c>
      <c r="AE66" s="80">
        <f>(18+8)/25</f>
        <v>1.04</v>
      </c>
      <c r="AF66" s="80"/>
      <c r="AG66" s="93">
        <f t="shared" si="33"/>
        <v>3</v>
      </c>
      <c r="AH66" s="119"/>
      <c r="AI66" s="3"/>
      <c r="AJ66" s="3"/>
    </row>
    <row r="67" spans="1:36" s="2" customFormat="1" ht="15" customHeight="1" x14ac:dyDescent="0.25">
      <c r="A67" s="71" t="s">
        <v>111</v>
      </c>
      <c r="B67" s="10" t="s">
        <v>76</v>
      </c>
      <c r="C67" s="10" t="s">
        <v>228</v>
      </c>
      <c r="D67" s="21">
        <f t="shared" si="28"/>
        <v>2</v>
      </c>
      <c r="E67" s="21"/>
      <c r="F67" s="21" t="s">
        <v>42</v>
      </c>
      <c r="G67" s="22">
        <f t="shared" si="29"/>
        <v>9</v>
      </c>
      <c r="H67" s="84">
        <f t="shared" si="30"/>
        <v>9</v>
      </c>
      <c r="I67" s="85">
        <f t="shared" si="31"/>
        <v>0</v>
      </c>
      <c r="J67" s="73"/>
      <c r="K67" s="73"/>
      <c r="L67" s="73"/>
      <c r="M67" s="73"/>
      <c r="N67" s="73"/>
      <c r="O67" s="72"/>
      <c r="P67" s="75"/>
      <c r="Q67" s="72"/>
      <c r="R67" s="75"/>
      <c r="S67" s="76"/>
      <c r="T67" s="77"/>
      <c r="U67" s="151"/>
      <c r="V67" s="77"/>
      <c r="W67" s="78"/>
      <c r="X67" s="79"/>
      <c r="Y67" s="72"/>
      <c r="Z67" s="75"/>
      <c r="AA67" s="72">
        <v>9</v>
      </c>
      <c r="AB67" s="75"/>
      <c r="AC67" s="115">
        <v>2</v>
      </c>
      <c r="AD67" s="119">
        <f t="shared" si="32"/>
        <v>2</v>
      </c>
      <c r="AE67" s="80">
        <f>(9+4)/25</f>
        <v>0.52</v>
      </c>
      <c r="AF67" s="80"/>
      <c r="AG67" s="93">
        <f t="shared" si="33"/>
        <v>2</v>
      </c>
      <c r="AH67" s="119"/>
      <c r="AI67" s="3"/>
      <c r="AJ67" s="3"/>
    </row>
    <row r="68" spans="1:36" s="2" customFormat="1" ht="15" customHeight="1" x14ac:dyDescent="0.25">
      <c r="A68" s="71" t="s">
        <v>112</v>
      </c>
      <c r="B68" s="9" t="s">
        <v>77</v>
      </c>
      <c r="C68" s="10" t="s">
        <v>229</v>
      </c>
      <c r="D68" s="21">
        <f t="shared" si="28"/>
        <v>2</v>
      </c>
      <c r="E68" s="21"/>
      <c r="F68" s="21">
        <v>6</v>
      </c>
      <c r="G68" s="22">
        <f t="shared" si="29"/>
        <v>9</v>
      </c>
      <c r="H68" s="84">
        <f t="shared" si="30"/>
        <v>9</v>
      </c>
      <c r="I68" s="85">
        <f t="shared" si="31"/>
        <v>0</v>
      </c>
      <c r="J68" s="73"/>
      <c r="K68" s="73"/>
      <c r="L68" s="73"/>
      <c r="M68" s="73"/>
      <c r="N68" s="73"/>
      <c r="O68" s="72"/>
      <c r="P68" s="75"/>
      <c r="Q68" s="72"/>
      <c r="R68" s="75"/>
      <c r="S68" s="76"/>
      <c r="T68" s="77"/>
      <c r="U68" s="151"/>
      <c r="V68" s="77"/>
      <c r="W68" s="78"/>
      <c r="X68" s="79"/>
      <c r="Y68" s="72"/>
      <c r="Z68" s="75"/>
      <c r="AA68" s="72">
        <v>9</v>
      </c>
      <c r="AB68" s="75"/>
      <c r="AC68" s="115">
        <v>2</v>
      </c>
      <c r="AD68" s="119">
        <f t="shared" si="32"/>
        <v>2</v>
      </c>
      <c r="AE68" s="80">
        <f>(9+4)/25</f>
        <v>0.52</v>
      </c>
      <c r="AF68" s="80"/>
      <c r="AG68" s="93">
        <f t="shared" si="33"/>
        <v>2</v>
      </c>
      <c r="AH68" s="119"/>
      <c r="AI68" s="3"/>
      <c r="AJ68" s="3"/>
    </row>
    <row r="69" spans="1:36" s="2" customFormat="1" ht="15" customHeight="1" x14ac:dyDescent="0.25">
      <c r="A69" s="71" t="s">
        <v>113</v>
      </c>
      <c r="B69" s="9" t="s">
        <v>74</v>
      </c>
      <c r="C69" s="10" t="s">
        <v>230</v>
      </c>
      <c r="D69" s="21">
        <f t="shared" si="28"/>
        <v>2</v>
      </c>
      <c r="E69" s="21"/>
      <c r="F69" s="21" t="s">
        <v>42</v>
      </c>
      <c r="G69" s="22">
        <f t="shared" si="29"/>
        <v>9</v>
      </c>
      <c r="H69" s="84">
        <f t="shared" si="30"/>
        <v>9</v>
      </c>
      <c r="I69" s="85">
        <f t="shared" si="31"/>
        <v>0</v>
      </c>
      <c r="J69" s="73"/>
      <c r="K69" s="73"/>
      <c r="L69" s="73"/>
      <c r="M69" s="73"/>
      <c r="N69" s="73"/>
      <c r="O69" s="72"/>
      <c r="P69" s="75"/>
      <c r="Q69" s="72"/>
      <c r="R69" s="75"/>
      <c r="S69" s="76"/>
      <c r="T69" s="77"/>
      <c r="U69" s="151"/>
      <c r="V69" s="77"/>
      <c r="W69" s="78"/>
      <c r="X69" s="79"/>
      <c r="Y69" s="72"/>
      <c r="Z69" s="75"/>
      <c r="AA69" s="72">
        <v>9</v>
      </c>
      <c r="AB69" s="75"/>
      <c r="AC69" s="115">
        <v>2</v>
      </c>
      <c r="AD69" s="119">
        <f t="shared" si="32"/>
        <v>2</v>
      </c>
      <c r="AE69" s="80">
        <f>(9+4)/25</f>
        <v>0.52</v>
      </c>
      <c r="AF69" s="80"/>
      <c r="AG69" s="93">
        <f t="shared" si="33"/>
        <v>2</v>
      </c>
      <c r="AH69" s="119"/>
      <c r="AI69" s="3"/>
      <c r="AJ69" s="3"/>
    </row>
    <row r="70" spans="1:36" s="2" customFormat="1" ht="15" customHeight="1" x14ac:dyDescent="0.25">
      <c r="A70" s="71" t="s">
        <v>114</v>
      </c>
      <c r="B70" s="9" t="s">
        <v>69</v>
      </c>
      <c r="C70" s="10" t="s">
        <v>288</v>
      </c>
      <c r="D70" s="21">
        <f t="shared" si="28"/>
        <v>2</v>
      </c>
      <c r="E70" s="21"/>
      <c r="F70" s="21">
        <v>5</v>
      </c>
      <c r="G70" s="22">
        <f t="shared" si="29"/>
        <v>9</v>
      </c>
      <c r="H70" s="84">
        <f t="shared" si="30"/>
        <v>9</v>
      </c>
      <c r="I70" s="85">
        <f t="shared" si="31"/>
        <v>0</v>
      </c>
      <c r="J70" s="73"/>
      <c r="K70" s="73"/>
      <c r="L70" s="73"/>
      <c r="M70" s="73"/>
      <c r="N70" s="73"/>
      <c r="O70" s="72"/>
      <c r="P70" s="75"/>
      <c r="Q70" s="72"/>
      <c r="R70" s="75"/>
      <c r="S70" s="76"/>
      <c r="T70" s="77"/>
      <c r="U70" s="151"/>
      <c r="V70" s="77"/>
      <c r="W70" s="78"/>
      <c r="X70" s="79"/>
      <c r="Y70" s="72">
        <v>9</v>
      </c>
      <c r="Z70" s="75"/>
      <c r="AA70" s="72"/>
      <c r="AB70" s="75"/>
      <c r="AC70" s="115">
        <v>2</v>
      </c>
      <c r="AD70" s="119">
        <f t="shared" si="32"/>
        <v>2</v>
      </c>
      <c r="AE70" s="80">
        <f>(9+4)/25</f>
        <v>0.52</v>
      </c>
      <c r="AF70" s="80"/>
      <c r="AG70" s="93">
        <f t="shared" si="33"/>
        <v>2</v>
      </c>
      <c r="AH70" s="119"/>
      <c r="AI70" s="3"/>
      <c r="AJ70" s="3"/>
    </row>
    <row r="71" spans="1:36" s="2" customFormat="1" ht="15" customHeight="1" x14ac:dyDescent="0.25">
      <c r="A71" s="71" t="s">
        <v>115</v>
      </c>
      <c r="B71" s="9" t="s">
        <v>75</v>
      </c>
      <c r="C71" s="10" t="s">
        <v>231</v>
      </c>
      <c r="D71" s="21">
        <f t="shared" si="28"/>
        <v>2</v>
      </c>
      <c r="E71" s="21"/>
      <c r="F71" s="21" t="s">
        <v>42</v>
      </c>
      <c r="G71" s="22">
        <f t="shared" si="29"/>
        <v>9</v>
      </c>
      <c r="H71" s="84">
        <f t="shared" si="30"/>
        <v>9</v>
      </c>
      <c r="I71" s="85">
        <f t="shared" si="31"/>
        <v>0</v>
      </c>
      <c r="J71" s="73"/>
      <c r="K71" s="73"/>
      <c r="L71" s="73"/>
      <c r="M71" s="73"/>
      <c r="N71" s="73"/>
      <c r="O71" s="72"/>
      <c r="P71" s="75"/>
      <c r="Q71" s="72"/>
      <c r="R71" s="75"/>
      <c r="S71" s="76"/>
      <c r="T71" s="77"/>
      <c r="U71" s="151"/>
      <c r="V71" s="77"/>
      <c r="W71" s="78"/>
      <c r="X71" s="79"/>
      <c r="Y71" s="72"/>
      <c r="Z71" s="75"/>
      <c r="AA71" s="72">
        <v>9</v>
      </c>
      <c r="AB71" s="75"/>
      <c r="AC71" s="115">
        <v>2</v>
      </c>
      <c r="AD71" s="119">
        <f t="shared" si="32"/>
        <v>2</v>
      </c>
      <c r="AE71" s="80">
        <f>(9+4)/25</f>
        <v>0.52</v>
      </c>
      <c r="AF71" s="80"/>
      <c r="AG71" s="93">
        <f t="shared" si="33"/>
        <v>2</v>
      </c>
      <c r="AH71" s="119"/>
      <c r="AI71" s="3"/>
      <c r="AJ71" s="3"/>
    </row>
    <row r="72" spans="1:36" s="2" customFormat="1" ht="25.5" customHeight="1" x14ac:dyDescent="0.25">
      <c r="A72" s="71" t="s">
        <v>116</v>
      </c>
      <c r="B72" s="9" t="s">
        <v>80</v>
      </c>
      <c r="C72" s="10" t="s">
        <v>289</v>
      </c>
      <c r="D72" s="21">
        <f t="shared" si="28"/>
        <v>5</v>
      </c>
      <c r="E72" s="21">
        <v>3</v>
      </c>
      <c r="F72" s="209"/>
      <c r="G72" s="22">
        <f>H72+I72</f>
        <v>36</v>
      </c>
      <c r="H72" s="84">
        <f t="shared" si="30"/>
        <v>18</v>
      </c>
      <c r="I72" s="85">
        <f t="shared" si="31"/>
        <v>18</v>
      </c>
      <c r="J72" s="73"/>
      <c r="K72" s="73"/>
      <c r="L72" s="73"/>
      <c r="M72" s="73"/>
      <c r="N72" s="73"/>
      <c r="O72" s="72"/>
      <c r="P72" s="75"/>
      <c r="Q72" s="72"/>
      <c r="R72" s="75"/>
      <c r="S72" s="76"/>
      <c r="T72" s="77">
        <v>18</v>
      </c>
      <c r="U72" s="151">
        <v>18</v>
      </c>
      <c r="V72" s="77"/>
      <c r="W72" s="78"/>
      <c r="X72" s="79">
        <v>5</v>
      </c>
      <c r="Y72" s="72"/>
      <c r="Z72" s="75"/>
      <c r="AA72" s="72"/>
      <c r="AB72" s="75"/>
      <c r="AC72" s="115"/>
      <c r="AD72" s="119">
        <f t="shared" si="32"/>
        <v>5</v>
      </c>
      <c r="AE72" s="80">
        <f>(18+18+8+8)/25</f>
        <v>2.08</v>
      </c>
      <c r="AF72" s="80"/>
      <c r="AG72" s="93">
        <f t="shared" si="33"/>
        <v>5</v>
      </c>
      <c r="AH72" s="119"/>
      <c r="AI72" s="3"/>
      <c r="AJ72" s="3"/>
    </row>
    <row r="73" spans="1:36" s="2" customFormat="1" ht="25.5" customHeight="1" x14ac:dyDescent="0.25">
      <c r="A73" s="71" t="s">
        <v>117</v>
      </c>
      <c r="B73" s="9" t="s">
        <v>81</v>
      </c>
      <c r="C73" s="10" t="s">
        <v>232</v>
      </c>
      <c r="D73" s="21">
        <f t="shared" si="28"/>
        <v>4</v>
      </c>
      <c r="E73" s="145" t="s">
        <v>24</v>
      </c>
      <c r="F73" s="21"/>
      <c r="G73" s="22">
        <f>H73+I73</f>
        <v>36</v>
      </c>
      <c r="H73" s="84">
        <f t="shared" si="30"/>
        <v>18</v>
      </c>
      <c r="I73" s="85">
        <f t="shared" si="31"/>
        <v>18</v>
      </c>
      <c r="J73" s="73"/>
      <c r="K73" s="73"/>
      <c r="L73" s="73"/>
      <c r="M73" s="73"/>
      <c r="N73" s="73"/>
      <c r="O73" s="72"/>
      <c r="P73" s="75"/>
      <c r="Q73" s="72"/>
      <c r="R73" s="75"/>
      <c r="S73" s="76"/>
      <c r="T73" s="77"/>
      <c r="U73" s="151"/>
      <c r="V73" s="77"/>
      <c r="W73" s="78"/>
      <c r="X73" s="79"/>
      <c r="Y73" s="72">
        <v>18</v>
      </c>
      <c r="Z73" s="75">
        <v>18</v>
      </c>
      <c r="AA73" s="72"/>
      <c r="AB73" s="75"/>
      <c r="AC73" s="115">
        <v>4</v>
      </c>
      <c r="AD73" s="119">
        <f t="shared" si="32"/>
        <v>4</v>
      </c>
      <c r="AE73" s="80">
        <f>(18+18+8+8+2)/25</f>
        <v>2.16</v>
      </c>
      <c r="AF73" s="80"/>
      <c r="AG73" s="93">
        <f t="shared" si="33"/>
        <v>4</v>
      </c>
      <c r="AH73" s="119"/>
      <c r="AI73" s="3"/>
      <c r="AJ73" s="3"/>
    </row>
    <row r="74" spans="1:36" s="2" customFormat="1" ht="15" customHeight="1" x14ac:dyDescent="0.25">
      <c r="A74" s="71" t="s">
        <v>118</v>
      </c>
      <c r="B74" s="9" t="s">
        <v>83</v>
      </c>
      <c r="C74" s="10" t="s">
        <v>233</v>
      </c>
      <c r="D74" s="79">
        <f t="shared" si="28"/>
        <v>4</v>
      </c>
      <c r="E74" s="21" t="s">
        <v>19</v>
      </c>
      <c r="F74" s="21"/>
      <c r="G74" s="22">
        <f t="shared" si="29"/>
        <v>27</v>
      </c>
      <c r="H74" s="84">
        <f t="shared" si="30"/>
        <v>9</v>
      </c>
      <c r="I74" s="85">
        <f t="shared" si="31"/>
        <v>18</v>
      </c>
      <c r="J74" s="73"/>
      <c r="K74" s="73"/>
      <c r="L74" s="73"/>
      <c r="M74" s="73"/>
      <c r="N74" s="73"/>
      <c r="O74" s="72"/>
      <c r="P74" s="75"/>
      <c r="Q74" s="72"/>
      <c r="R74" s="75"/>
      <c r="S74" s="76"/>
      <c r="T74" s="77"/>
      <c r="U74" s="151"/>
      <c r="V74" s="77">
        <v>9</v>
      </c>
      <c r="W74" s="78">
        <v>18</v>
      </c>
      <c r="X74" s="79">
        <v>4</v>
      </c>
      <c r="Y74" s="72"/>
      <c r="Z74" s="75"/>
      <c r="AA74" s="72"/>
      <c r="AB74" s="75"/>
      <c r="AC74" s="115"/>
      <c r="AD74" s="119">
        <f t="shared" si="32"/>
        <v>4</v>
      </c>
      <c r="AE74" s="80">
        <f>(9+18+4+8+2)/25</f>
        <v>1.64</v>
      </c>
      <c r="AF74" s="80"/>
      <c r="AG74" s="93">
        <f t="shared" si="33"/>
        <v>4</v>
      </c>
      <c r="AH74" s="119"/>
      <c r="AI74" s="3"/>
      <c r="AJ74" s="3"/>
    </row>
    <row r="75" spans="1:36" s="2" customFormat="1" ht="15" customHeight="1" x14ac:dyDescent="0.25">
      <c r="A75" s="71" t="s">
        <v>119</v>
      </c>
      <c r="B75" s="9" t="s">
        <v>79</v>
      </c>
      <c r="C75" s="11" t="s">
        <v>234</v>
      </c>
      <c r="D75" s="21">
        <f t="shared" si="28"/>
        <v>3</v>
      </c>
      <c r="E75" s="145"/>
      <c r="F75" s="145" t="s">
        <v>24</v>
      </c>
      <c r="G75" s="22">
        <f t="shared" si="29"/>
        <v>18</v>
      </c>
      <c r="H75" s="84">
        <f t="shared" si="30"/>
        <v>0</v>
      </c>
      <c r="I75" s="85">
        <f t="shared" si="31"/>
        <v>18</v>
      </c>
      <c r="J75" s="146"/>
      <c r="K75" s="146"/>
      <c r="L75" s="146"/>
      <c r="M75" s="146"/>
      <c r="N75" s="146"/>
      <c r="O75" s="72"/>
      <c r="P75" s="75"/>
      <c r="Q75" s="72"/>
      <c r="R75" s="75"/>
      <c r="S75" s="76"/>
      <c r="T75" s="77"/>
      <c r="U75" s="151"/>
      <c r="V75" s="77"/>
      <c r="W75" s="78"/>
      <c r="X75" s="79"/>
      <c r="Y75" s="72"/>
      <c r="Z75" s="75">
        <v>18</v>
      </c>
      <c r="AA75" s="72"/>
      <c r="AB75" s="75"/>
      <c r="AC75" s="115">
        <v>3</v>
      </c>
      <c r="AD75" s="119">
        <f t="shared" si="32"/>
        <v>3</v>
      </c>
      <c r="AE75" s="80">
        <f>(18+8)/25</f>
        <v>1.04</v>
      </c>
      <c r="AF75" s="80"/>
      <c r="AG75" s="93">
        <f t="shared" si="33"/>
        <v>3</v>
      </c>
      <c r="AH75" s="119"/>
      <c r="AI75" s="3"/>
      <c r="AJ75" s="3"/>
    </row>
    <row r="76" spans="1:36" s="2" customFormat="1" ht="15" customHeight="1" x14ac:dyDescent="0.25">
      <c r="A76" s="71" t="s">
        <v>120</v>
      </c>
      <c r="B76" s="9" t="s">
        <v>127</v>
      </c>
      <c r="C76" s="11" t="s">
        <v>235</v>
      </c>
      <c r="D76" s="79">
        <f t="shared" si="28"/>
        <v>3</v>
      </c>
      <c r="E76" s="145">
        <v>5</v>
      </c>
      <c r="F76" s="145"/>
      <c r="G76" s="22">
        <f t="shared" si="29"/>
        <v>18</v>
      </c>
      <c r="H76" s="84">
        <f t="shared" si="30"/>
        <v>18</v>
      </c>
      <c r="I76" s="85">
        <f t="shared" si="31"/>
        <v>0</v>
      </c>
      <c r="J76" s="146"/>
      <c r="K76" s="146"/>
      <c r="L76" s="146"/>
      <c r="M76" s="146"/>
      <c r="N76" s="146"/>
      <c r="O76" s="72"/>
      <c r="P76" s="75"/>
      <c r="Q76" s="72"/>
      <c r="R76" s="75"/>
      <c r="S76" s="76"/>
      <c r="T76" s="77"/>
      <c r="U76" s="151"/>
      <c r="V76" s="77"/>
      <c r="W76" s="78"/>
      <c r="X76" s="79"/>
      <c r="Y76" s="72">
        <v>18</v>
      </c>
      <c r="Z76" s="75"/>
      <c r="AA76" s="72"/>
      <c r="AB76" s="75"/>
      <c r="AC76" s="79">
        <v>3</v>
      </c>
      <c r="AD76" s="119">
        <f t="shared" si="32"/>
        <v>3</v>
      </c>
      <c r="AE76" s="80">
        <f>(18+8+2)/25</f>
        <v>1.1200000000000001</v>
      </c>
      <c r="AF76" s="80"/>
      <c r="AG76" s="93">
        <f t="shared" si="33"/>
        <v>3</v>
      </c>
      <c r="AH76" s="119"/>
      <c r="AI76" s="3"/>
      <c r="AJ76" s="3"/>
    </row>
    <row r="77" spans="1:36" s="2" customFormat="1" ht="40.5" customHeight="1" x14ac:dyDescent="0.25">
      <c r="A77" s="71" t="s">
        <v>121</v>
      </c>
      <c r="B77" s="11" t="s">
        <v>84</v>
      </c>
      <c r="C77" s="11" t="s">
        <v>236</v>
      </c>
      <c r="D77" s="21">
        <f t="shared" si="28"/>
        <v>5</v>
      </c>
      <c r="E77" s="145" t="s">
        <v>42</v>
      </c>
      <c r="F77" s="145"/>
      <c r="G77" s="22">
        <f t="shared" si="29"/>
        <v>36</v>
      </c>
      <c r="H77" s="84">
        <f t="shared" si="30"/>
        <v>18</v>
      </c>
      <c r="I77" s="85">
        <f t="shared" si="31"/>
        <v>18</v>
      </c>
      <c r="J77" s="146"/>
      <c r="K77" s="146"/>
      <c r="L77" s="146"/>
      <c r="M77" s="146"/>
      <c r="N77" s="146"/>
      <c r="O77" s="72"/>
      <c r="P77" s="75"/>
      <c r="Q77" s="72"/>
      <c r="R77" s="75"/>
      <c r="S77" s="76"/>
      <c r="T77" s="77"/>
      <c r="U77" s="151"/>
      <c r="V77" s="77"/>
      <c r="W77" s="78"/>
      <c r="X77" s="79"/>
      <c r="Y77" s="72"/>
      <c r="Z77" s="75"/>
      <c r="AA77" s="72">
        <v>18</v>
      </c>
      <c r="AB77" s="75">
        <v>18</v>
      </c>
      <c r="AC77" s="115">
        <v>5</v>
      </c>
      <c r="AD77" s="119">
        <f t="shared" si="32"/>
        <v>5</v>
      </c>
      <c r="AE77" s="80">
        <f>(18+18+8+8+2)/25</f>
        <v>2.16</v>
      </c>
      <c r="AF77" s="80"/>
      <c r="AG77" s="93">
        <f t="shared" si="33"/>
        <v>5</v>
      </c>
      <c r="AH77" s="119"/>
      <c r="AI77" s="3"/>
      <c r="AJ77" s="3"/>
    </row>
    <row r="78" spans="1:36" s="2" customFormat="1" ht="15" customHeight="1" x14ac:dyDescent="0.25">
      <c r="A78" s="71" t="s">
        <v>122</v>
      </c>
      <c r="B78" s="10" t="s">
        <v>82</v>
      </c>
      <c r="C78" s="10" t="s">
        <v>237</v>
      </c>
      <c r="D78" s="21">
        <f t="shared" si="28"/>
        <v>2</v>
      </c>
      <c r="E78" s="21"/>
      <c r="F78" s="21" t="s">
        <v>42</v>
      </c>
      <c r="G78" s="22">
        <f t="shared" si="29"/>
        <v>18</v>
      </c>
      <c r="H78" s="84">
        <f t="shared" si="30"/>
        <v>0</v>
      </c>
      <c r="I78" s="85">
        <f t="shared" si="31"/>
        <v>18</v>
      </c>
      <c r="J78" s="73"/>
      <c r="K78" s="73"/>
      <c r="L78" s="73"/>
      <c r="M78" s="73"/>
      <c r="N78" s="73"/>
      <c r="O78" s="72"/>
      <c r="P78" s="75"/>
      <c r="Q78" s="72"/>
      <c r="R78" s="75"/>
      <c r="S78" s="76"/>
      <c r="T78" s="77"/>
      <c r="U78" s="151"/>
      <c r="V78" s="77"/>
      <c r="W78" s="78"/>
      <c r="X78" s="79"/>
      <c r="Y78" s="72"/>
      <c r="Z78" s="75"/>
      <c r="AA78" s="72"/>
      <c r="AB78" s="75">
        <v>18</v>
      </c>
      <c r="AC78" s="115">
        <v>2</v>
      </c>
      <c r="AD78" s="119">
        <f t="shared" si="32"/>
        <v>2</v>
      </c>
      <c r="AE78" s="80">
        <f>(18+8)/25</f>
        <v>1.04</v>
      </c>
      <c r="AF78" s="80"/>
      <c r="AG78" s="93">
        <f t="shared" si="33"/>
        <v>2</v>
      </c>
      <c r="AH78" s="119"/>
      <c r="AI78" s="3"/>
      <c r="AJ78" s="3"/>
    </row>
    <row r="79" spans="1:36" s="2" customFormat="1" ht="15" customHeight="1" x14ac:dyDescent="0.25">
      <c r="A79" s="71" t="s">
        <v>85</v>
      </c>
      <c r="B79" s="9" t="s">
        <v>240</v>
      </c>
      <c r="C79" s="9" t="s">
        <v>273</v>
      </c>
      <c r="D79" s="21">
        <f t="shared" si="28"/>
        <v>4</v>
      </c>
      <c r="E79" s="173"/>
      <c r="F79" s="173">
        <v>4</v>
      </c>
      <c r="G79" s="22">
        <f>H79+I79+M79</f>
        <v>18</v>
      </c>
      <c r="H79" s="84">
        <f>O79+Q79+T79+V79+Y79+AA79</f>
        <v>0</v>
      </c>
      <c r="I79" s="85">
        <v>0</v>
      </c>
      <c r="J79" s="73"/>
      <c r="K79" s="73"/>
      <c r="L79" s="73"/>
      <c r="M79" s="73">
        <v>18</v>
      </c>
      <c r="N79" s="73"/>
      <c r="O79" s="72"/>
      <c r="P79" s="75"/>
      <c r="Q79" s="72"/>
      <c r="R79" s="75"/>
      <c r="S79" s="76"/>
      <c r="T79" s="77"/>
      <c r="U79" s="151"/>
      <c r="V79" s="77"/>
      <c r="W79" s="78">
        <v>18</v>
      </c>
      <c r="X79" s="79">
        <v>4</v>
      </c>
      <c r="Y79" s="72"/>
      <c r="Z79" s="75"/>
      <c r="AA79" s="72"/>
      <c r="AB79" s="75"/>
      <c r="AC79" s="115"/>
      <c r="AD79" s="119">
        <f t="shared" si="32"/>
        <v>4</v>
      </c>
      <c r="AE79" s="80">
        <f>(18+8)/25</f>
        <v>1.04</v>
      </c>
      <c r="AF79" s="80"/>
      <c r="AG79" s="93">
        <f t="shared" si="33"/>
        <v>4</v>
      </c>
      <c r="AH79" s="119"/>
      <c r="AI79" s="3"/>
      <c r="AJ79" s="3"/>
    </row>
    <row r="80" spans="1:36" s="2" customFormat="1" ht="15" customHeight="1" x14ac:dyDescent="0.25">
      <c r="A80" s="71" t="s">
        <v>86</v>
      </c>
      <c r="B80" s="10" t="s">
        <v>132</v>
      </c>
      <c r="C80" s="10" t="s">
        <v>238</v>
      </c>
      <c r="D80" s="21">
        <f t="shared" si="28"/>
        <v>6</v>
      </c>
      <c r="E80" s="21"/>
      <c r="F80" s="21" t="s">
        <v>24</v>
      </c>
      <c r="G80" s="22">
        <f>H80+I80+M80</f>
        <v>18</v>
      </c>
      <c r="H80" s="84">
        <f>O80+Q80+T80+V80+Y80+AA80</f>
        <v>0</v>
      </c>
      <c r="I80" s="85">
        <v>0</v>
      </c>
      <c r="J80" s="73"/>
      <c r="K80" s="73"/>
      <c r="L80" s="73"/>
      <c r="M80" s="73">
        <v>18</v>
      </c>
      <c r="N80" s="73"/>
      <c r="O80" s="72"/>
      <c r="P80" s="75"/>
      <c r="Q80" s="72"/>
      <c r="R80" s="75"/>
      <c r="S80" s="76"/>
      <c r="T80" s="77"/>
      <c r="U80" s="151"/>
      <c r="V80" s="77"/>
      <c r="W80" s="78"/>
      <c r="X80" s="79"/>
      <c r="Y80" s="72"/>
      <c r="Z80" s="75">
        <v>18</v>
      </c>
      <c r="AA80" s="72"/>
      <c r="AB80" s="75"/>
      <c r="AC80" s="115">
        <v>6</v>
      </c>
      <c r="AD80" s="119">
        <f t="shared" si="32"/>
        <v>6</v>
      </c>
      <c r="AE80" s="80">
        <f>(18+8)/25</f>
        <v>1.04</v>
      </c>
      <c r="AF80" s="80"/>
      <c r="AG80" s="93">
        <f t="shared" si="33"/>
        <v>6</v>
      </c>
      <c r="AH80" s="119"/>
      <c r="AI80" s="3"/>
      <c r="AJ80" s="3"/>
    </row>
    <row r="81" spans="1:38" s="2" customFormat="1" ht="15" customHeight="1" thickBot="1" x14ac:dyDescent="0.3">
      <c r="A81" s="71" t="s">
        <v>123</v>
      </c>
      <c r="B81" s="10" t="s">
        <v>133</v>
      </c>
      <c r="C81" s="10" t="s">
        <v>239</v>
      </c>
      <c r="D81" s="21">
        <f t="shared" si="28"/>
        <v>6</v>
      </c>
      <c r="E81" s="21"/>
      <c r="F81" s="21" t="s">
        <v>42</v>
      </c>
      <c r="G81" s="22">
        <f>H81+I81+M81</f>
        <v>18</v>
      </c>
      <c r="H81" s="84">
        <f>O81+Q81+T81+V81+Y81+AA81</f>
        <v>0</v>
      </c>
      <c r="I81" s="85">
        <v>0</v>
      </c>
      <c r="J81" s="73"/>
      <c r="K81" s="73"/>
      <c r="L81" s="73"/>
      <c r="M81" s="73">
        <v>18</v>
      </c>
      <c r="N81" s="73"/>
      <c r="O81" s="72"/>
      <c r="P81" s="75"/>
      <c r="Q81" s="72"/>
      <c r="R81" s="75"/>
      <c r="S81" s="76"/>
      <c r="T81" s="77"/>
      <c r="U81" s="151"/>
      <c r="V81" s="77"/>
      <c r="W81" s="78"/>
      <c r="X81" s="79"/>
      <c r="Y81" s="72"/>
      <c r="Z81" s="75"/>
      <c r="AA81" s="72"/>
      <c r="AB81" s="75">
        <v>18</v>
      </c>
      <c r="AC81" s="115">
        <v>6</v>
      </c>
      <c r="AD81" s="119">
        <f t="shared" si="32"/>
        <v>6</v>
      </c>
      <c r="AE81" s="80">
        <f>(18+8)/25</f>
        <v>1.04</v>
      </c>
      <c r="AF81" s="80"/>
      <c r="AG81" s="93">
        <f t="shared" si="33"/>
        <v>6</v>
      </c>
      <c r="AH81" s="119"/>
      <c r="AI81" s="3"/>
      <c r="AJ81" s="3"/>
    </row>
    <row r="82" spans="1:38" s="2" customFormat="1" ht="15" customHeight="1" thickTop="1" thickBot="1" x14ac:dyDescent="0.3">
      <c r="A82" s="262" t="s">
        <v>58</v>
      </c>
      <c r="B82" s="263"/>
      <c r="C82" s="244"/>
      <c r="D82" s="100">
        <f>SUM(D63:D81)</f>
        <v>67</v>
      </c>
      <c r="E82" s="101"/>
      <c r="F82" s="101"/>
      <c r="G82" s="100">
        <f>SUM(G63:G81)</f>
        <v>378</v>
      </c>
      <c r="H82" s="102">
        <f>SUM(H63:H81)</f>
        <v>180</v>
      </c>
      <c r="I82" s="102">
        <f>SUM(I63:I81)</f>
        <v>144</v>
      </c>
      <c r="J82" s="102">
        <f>SUM(J70:J81)</f>
        <v>0</v>
      </c>
      <c r="K82" s="102">
        <f>SUM(K70:K81)</f>
        <v>0</v>
      </c>
      <c r="L82" s="102">
        <f>SUM(L70:L81)</f>
        <v>0</v>
      </c>
      <c r="M82" s="102">
        <f>SUM(M70:M81)</f>
        <v>54</v>
      </c>
      <c r="N82" s="102">
        <f>SUM(N70:N81)</f>
        <v>0</v>
      </c>
      <c r="O82" s="102">
        <f t="shared" ref="O82:S82" si="34">SUM(O63:O81)</f>
        <v>0</v>
      </c>
      <c r="P82" s="105">
        <f t="shared" si="34"/>
        <v>0</v>
      </c>
      <c r="Q82" s="102">
        <f t="shared" si="34"/>
        <v>0</v>
      </c>
      <c r="R82" s="105">
        <f t="shared" si="34"/>
        <v>0</v>
      </c>
      <c r="S82" s="102">
        <f t="shared" si="34"/>
        <v>0</v>
      </c>
      <c r="T82" s="106">
        <f>SUM(T63:T81)</f>
        <v>45</v>
      </c>
      <c r="U82" s="107">
        <f>SUM(U63:U81)</f>
        <v>18</v>
      </c>
      <c r="V82" s="106">
        <f>SUM(V63:V81)</f>
        <v>36</v>
      </c>
      <c r="W82" s="107">
        <f>SUM(W63:W81)</f>
        <v>72</v>
      </c>
      <c r="X82" s="107">
        <f t="shared" ref="X82" si="35">SUM(X63:X81)</f>
        <v>28</v>
      </c>
      <c r="Y82" s="102">
        <f>SUM(Y63:Y81)</f>
        <v>45</v>
      </c>
      <c r="Z82" s="105">
        <f>SUM(Z63:Z81)</f>
        <v>54</v>
      </c>
      <c r="AA82" s="102">
        <f>SUM(AA63:AA81)</f>
        <v>54</v>
      </c>
      <c r="AB82" s="105">
        <f>SUM(AB63:AB81)</f>
        <v>54</v>
      </c>
      <c r="AC82" s="102">
        <f t="shared" ref="AC82" si="36">SUM(AC63:AC81)</f>
        <v>39</v>
      </c>
      <c r="AD82" s="108">
        <f>SUM(AD63:AD81)</f>
        <v>67</v>
      </c>
      <c r="AE82" s="108">
        <f>SUM(AE63:AE81)</f>
        <v>22.24</v>
      </c>
      <c r="AF82" s="108">
        <f>SUM(AF63:AF81)</f>
        <v>0</v>
      </c>
      <c r="AG82" s="108">
        <f>SUM(AG63:AG81)</f>
        <v>67</v>
      </c>
      <c r="AH82" s="109">
        <f>SUM(AH63:AH81)</f>
        <v>0</v>
      </c>
      <c r="AI82" s="3"/>
      <c r="AJ82" s="3"/>
    </row>
    <row r="83" spans="1:38" s="19" customFormat="1" ht="15" customHeight="1" thickTop="1" thickBot="1" x14ac:dyDescent="0.3">
      <c r="A83" s="260" t="s">
        <v>246</v>
      </c>
      <c r="B83" s="261"/>
      <c r="C83" s="261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110"/>
      <c r="AE83" s="110"/>
      <c r="AF83" s="110"/>
      <c r="AG83" s="110"/>
      <c r="AH83" s="110"/>
      <c r="AI83" s="18"/>
      <c r="AJ83" s="18"/>
    </row>
    <row r="84" spans="1:38" s="2" customFormat="1" ht="15" customHeight="1" thickTop="1" thickBot="1" x14ac:dyDescent="0.3">
      <c r="A84" s="186"/>
      <c r="B84" s="252" t="s">
        <v>256</v>
      </c>
      <c r="C84" s="253" t="s">
        <v>224</v>
      </c>
      <c r="D84" s="100">
        <v>5</v>
      </c>
      <c r="E84" s="189"/>
      <c r="F84" s="190"/>
      <c r="G84" s="191"/>
      <c r="H84" s="192"/>
      <c r="I84" s="193"/>
      <c r="J84" s="193"/>
      <c r="K84" s="193"/>
      <c r="L84" s="193"/>
      <c r="M84" s="193"/>
      <c r="N84" s="194"/>
      <c r="O84" s="192"/>
      <c r="P84" s="194"/>
      <c r="Q84" s="192"/>
      <c r="R84" s="194"/>
      <c r="S84" s="194"/>
      <c r="T84" s="159"/>
      <c r="U84" s="196"/>
      <c r="V84" s="159"/>
      <c r="W84" s="196"/>
      <c r="X84" s="197">
        <v>5</v>
      </c>
      <c r="Y84" s="192"/>
      <c r="Z84" s="194"/>
      <c r="AA84" s="192"/>
      <c r="AB84" s="194"/>
      <c r="AC84" s="194"/>
      <c r="AD84" s="198"/>
      <c r="AE84" s="198"/>
      <c r="AF84" s="198"/>
      <c r="AG84" s="198"/>
      <c r="AH84" s="119">
        <f>D84</f>
        <v>5</v>
      </c>
    </row>
    <row r="85" spans="1:38" s="3" customFormat="1" ht="15" customHeight="1" thickTop="1" thickBot="1" x14ac:dyDescent="0.3">
      <c r="B85" s="8"/>
      <c r="C85" s="8"/>
      <c r="T85" s="17"/>
      <c r="U85" s="17"/>
      <c r="V85" s="17"/>
      <c r="W85" s="17"/>
      <c r="X85" s="196"/>
    </row>
    <row r="86" spans="1:38" s="3" customFormat="1" ht="16.5" thickTop="1" thickBot="1" x14ac:dyDescent="0.3">
      <c r="A86" s="258" t="s">
        <v>247</v>
      </c>
      <c r="B86" s="259"/>
      <c r="C86" s="254"/>
      <c r="D86" s="255">
        <f>D16+D24+D42+D61+D84</f>
        <v>180</v>
      </c>
      <c r="E86" s="200"/>
      <c r="F86" s="200"/>
      <c r="G86" s="200">
        <f t="shared" ref="G86:AH86" si="37">G16+G24+G42+G61+G84</f>
        <v>1080</v>
      </c>
      <c r="H86" s="200">
        <f t="shared" si="37"/>
        <v>495</v>
      </c>
      <c r="I86" s="200">
        <f t="shared" si="37"/>
        <v>441</v>
      </c>
      <c r="J86" s="200">
        <f t="shared" si="37"/>
        <v>0</v>
      </c>
      <c r="K86" s="200">
        <f t="shared" si="37"/>
        <v>0</v>
      </c>
      <c r="L86" s="200">
        <f t="shared" si="37"/>
        <v>90</v>
      </c>
      <c r="M86" s="200">
        <f t="shared" si="37"/>
        <v>54</v>
      </c>
      <c r="N86" s="200">
        <f t="shared" si="37"/>
        <v>0</v>
      </c>
      <c r="O86" s="200">
        <f t="shared" si="37"/>
        <v>108</v>
      </c>
      <c r="P86" s="200">
        <f t="shared" si="37"/>
        <v>108</v>
      </c>
      <c r="Q86" s="200">
        <f t="shared" si="37"/>
        <v>90</v>
      </c>
      <c r="R86" s="200">
        <f t="shared" si="37"/>
        <v>99</v>
      </c>
      <c r="S86" s="200">
        <f t="shared" si="37"/>
        <v>60</v>
      </c>
      <c r="T86" s="202">
        <f t="shared" si="37"/>
        <v>72</v>
      </c>
      <c r="U86" s="202">
        <f t="shared" si="37"/>
        <v>99</v>
      </c>
      <c r="V86" s="202">
        <f t="shared" si="37"/>
        <v>90</v>
      </c>
      <c r="W86" s="202">
        <f t="shared" si="37"/>
        <v>135</v>
      </c>
      <c r="X86" s="202">
        <f t="shared" si="37"/>
        <v>60</v>
      </c>
      <c r="Y86" s="200">
        <f t="shared" si="37"/>
        <v>72</v>
      </c>
      <c r="Z86" s="200">
        <f t="shared" si="37"/>
        <v>63</v>
      </c>
      <c r="AA86" s="200">
        <f t="shared" si="37"/>
        <v>63</v>
      </c>
      <c r="AB86" s="200">
        <f t="shared" si="37"/>
        <v>81</v>
      </c>
      <c r="AC86" s="200">
        <f t="shared" si="37"/>
        <v>60</v>
      </c>
      <c r="AD86" s="204">
        <f t="shared" si="37"/>
        <v>75</v>
      </c>
      <c r="AE86" s="204">
        <f t="shared" si="37"/>
        <v>63.12</v>
      </c>
      <c r="AF86" s="204">
        <f t="shared" si="37"/>
        <v>0</v>
      </c>
      <c r="AG86" s="204">
        <f t="shared" si="37"/>
        <v>167</v>
      </c>
      <c r="AH86" s="204">
        <f t="shared" si="37"/>
        <v>5</v>
      </c>
      <c r="AI86" s="13">
        <f>AD86/D86</f>
        <v>0.41666666666666669</v>
      </c>
      <c r="AJ86" s="13">
        <f>AE86/D86</f>
        <v>0.35066666666666663</v>
      </c>
      <c r="AK86" s="14"/>
      <c r="AL86" s="14"/>
    </row>
    <row r="87" spans="1:38" s="3" customFormat="1" ht="16.5" thickTop="1" thickBot="1" x14ac:dyDescent="0.3">
      <c r="A87" s="258" t="s">
        <v>248</v>
      </c>
      <c r="B87" s="259"/>
      <c r="C87" s="256"/>
      <c r="D87" s="255">
        <f>D16+D24+D42+D82+D84</f>
        <v>180</v>
      </c>
      <c r="E87" s="200"/>
      <c r="F87" s="200"/>
      <c r="G87" s="200">
        <f t="shared" ref="G87:AH87" si="38">G16+G24+G42+G82+G84</f>
        <v>1080</v>
      </c>
      <c r="H87" s="200">
        <f t="shared" si="38"/>
        <v>495</v>
      </c>
      <c r="I87" s="200">
        <f t="shared" si="38"/>
        <v>441</v>
      </c>
      <c r="J87" s="200">
        <f t="shared" si="38"/>
        <v>0</v>
      </c>
      <c r="K87" s="200">
        <f t="shared" si="38"/>
        <v>0</v>
      </c>
      <c r="L87" s="200">
        <f t="shared" si="38"/>
        <v>90</v>
      </c>
      <c r="M87" s="200">
        <f t="shared" si="38"/>
        <v>54</v>
      </c>
      <c r="N87" s="200">
        <f t="shared" si="38"/>
        <v>0</v>
      </c>
      <c r="O87" s="200">
        <f t="shared" si="38"/>
        <v>108</v>
      </c>
      <c r="P87" s="200">
        <f t="shared" si="38"/>
        <v>108</v>
      </c>
      <c r="Q87" s="200">
        <f t="shared" si="38"/>
        <v>90</v>
      </c>
      <c r="R87" s="200">
        <f t="shared" si="38"/>
        <v>99</v>
      </c>
      <c r="S87" s="200">
        <f t="shared" si="38"/>
        <v>60</v>
      </c>
      <c r="T87" s="202">
        <f t="shared" si="38"/>
        <v>72</v>
      </c>
      <c r="U87" s="202">
        <f t="shared" si="38"/>
        <v>81</v>
      </c>
      <c r="V87" s="202">
        <f t="shared" si="38"/>
        <v>81</v>
      </c>
      <c r="W87" s="202">
        <f t="shared" si="38"/>
        <v>153</v>
      </c>
      <c r="X87" s="202">
        <f t="shared" si="38"/>
        <v>60</v>
      </c>
      <c r="Y87" s="200">
        <f t="shared" si="38"/>
        <v>63</v>
      </c>
      <c r="Z87" s="200">
        <f t="shared" si="38"/>
        <v>72</v>
      </c>
      <c r="AA87" s="200">
        <f t="shared" si="38"/>
        <v>81</v>
      </c>
      <c r="AB87" s="200">
        <f t="shared" si="38"/>
        <v>72</v>
      </c>
      <c r="AC87" s="200">
        <f t="shared" si="38"/>
        <v>60</v>
      </c>
      <c r="AD87" s="204">
        <f t="shared" si="38"/>
        <v>75</v>
      </c>
      <c r="AE87" s="204">
        <f t="shared" si="38"/>
        <v>62.879999999999995</v>
      </c>
      <c r="AF87" s="204">
        <f t="shared" si="38"/>
        <v>0</v>
      </c>
      <c r="AG87" s="204">
        <f t="shared" si="38"/>
        <v>167</v>
      </c>
      <c r="AH87" s="204">
        <f t="shared" si="38"/>
        <v>5</v>
      </c>
      <c r="AI87" s="13">
        <f>AD87/D87</f>
        <v>0.41666666666666669</v>
      </c>
      <c r="AJ87" s="13">
        <f>AE87/D87</f>
        <v>0.34933333333333333</v>
      </c>
      <c r="AK87" s="14"/>
      <c r="AL87" s="14"/>
    </row>
    <row r="88" spans="1:38" ht="15" customHeight="1" thickTop="1" x14ac:dyDescent="0.25"/>
    <row r="89" spans="1:38" ht="15" customHeight="1" x14ac:dyDescent="0.25"/>
    <row r="90" spans="1:38" ht="15" customHeight="1" x14ac:dyDescent="0.25"/>
    <row r="91" spans="1:38" ht="15" customHeight="1" x14ac:dyDescent="0.25"/>
    <row r="92" spans="1:38" ht="15" customHeight="1" x14ac:dyDescent="0.25"/>
    <row r="93" spans="1:38" ht="15" customHeight="1" x14ac:dyDescent="0.25"/>
    <row r="94" spans="1:38" ht="15" customHeight="1" x14ac:dyDescent="0.25"/>
    <row r="95" spans="1:38" ht="15" customHeight="1" x14ac:dyDescent="0.25"/>
    <row r="96" spans="1:3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</sheetData>
  <sheetProtection algorithmName="SHA-512" hashValue="8gTXBrLV1RQpNOOw+g/jkLoHG0FK63XX7x5rp/1UN3FDG+NDdScTBzE3466hhmx9bcvIaZvOOYgi25VijyLegw==" saltValue="F5YZMRqLNGlL3xN0yeo/lQ==" spinCount="100000" sheet="1" objects="1" scenarios="1" selectLockedCells="1" selectUnlockedCells="1"/>
  <mergeCells count="28">
    <mergeCell ref="A1:P1"/>
    <mergeCell ref="E5:J5"/>
    <mergeCell ref="K5:P5"/>
    <mergeCell ref="G7:N8"/>
    <mergeCell ref="O7:S7"/>
    <mergeCell ref="B7:F7"/>
    <mergeCell ref="Y7:AC7"/>
    <mergeCell ref="AD7:AH8"/>
    <mergeCell ref="O8:P8"/>
    <mergeCell ref="Q8:R8"/>
    <mergeCell ref="T8:U8"/>
    <mergeCell ref="V8:W8"/>
    <mergeCell ref="Y8:Z8"/>
    <mergeCell ref="AA8:AB8"/>
    <mergeCell ref="T7:X7"/>
    <mergeCell ref="A87:B87"/>
    <mergeCell ref="A86:B86"/>
    <mergeCell ref="A11:C11"/>
    <mergeCell ref="A16:B16"/>
    <mergeCell ref="A17:C17"/>
    <mergeCell ref="A24:B24"/>
    <mergeCell ref="A25:C25"/>
    <mergeCell ref="A42:B42"/>
    <mergeCell ref="A43:C43"/>
    <mergeCell ref="A61:B61"/>
    <mergeCell ref="A62:C62"/>
    <mergeCell ref="A82:B82"/>
    <mergeCell ref="A83:C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STACJONARNE</vt:lpstr>
      <vt:lpstr>NIESTACJONA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 xps</dc:creator>
  <cp:lastModifiedBy>Dell</cp:lastModifiedBy>
  <cp:lastPrinted>2021-02-21T17:25:24Z</cp:lastPrinted>
  <dcterms:created xsi:type="dcterms:W3CDTF">2018-12-06T09:52:30Z</dcterms:created>
  <dcterms:modified xsi:type="dcterms:W3CDTF">2022-01-03T09:31:22Z</dcterms:modified>
</cp:coreProperties>
</file>