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gardocka-jalowiec\OneDrive\Dokumenty\0_0_A_Dziekan\Programy studiów\00_Programy na stronę WEiF_2022_2023\Ekonomia_I_II_stopień\"/>
    </mc:Choice>
  </mc:AlternateContent>
  <bookViews>
    <workbookView xWindow="-105" yWindow="-105" windowWidth="23250" windowHeight="12450" tabRatio="366"/>
  </bookViews>
  <sheets>
    <sheet name="Ekonomia stacjonarne 2st.WK2022" sheetId="13" r:id="rId1"/>
    <sheet name="Ekonomia NIEstacjonarne 2st2022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EZ1048550" i="14" l="1"/>
  <c r="XEZ1048551" i="14"/>
  <c r="XEZ1048552" i="14"/>
  <c r="XEZ1048553" i="14"/>
  <c r="XEZ1048554" i="14"/>
  <c r="XEZ1048555" i="14"/>
  <c r="XEZ1048556" i="14"/>
  <c r="XEZ1048557" i="14"/>
  <c r="XEZ1048558" i="14"/>
  <c r="XEZ1048559" i="14"/>
  <c r="XEZ1048560" i="14"/>
  <c r="XEZ1048561" i="14"/>
  <c r="XEZ1048562" i="14"/>
  <c r="XEZ1048563" i="14"/>
  <c r="XEZ1048564" i="14"/>
  <c r="XEZ1048565" i="14"/>
  <c r="XEZ1048566" i="14"/>
  <c r="XEZ1048567" i="14"/>
  <c r="XEZ1048568" i="14"/>
  <c r="XEZ1048569" i="14"/>
  <c r="XEZ1048570" i="14"/>
  <c r="XEZ1048571" i="14"/>
  <c r="XEZ1048572" i="14"/>
  <c r="XEZ1048573" i="14"/>
  <c r="XEZ1048574" i="14"/>
  <c r="XEZ1048575" i="14"/>
  <c r="AB63" i="14" l="1"/>
  <c r="AB64" i="14"/>
  <c r="AB65" i="14"/>
  <c r="AB67" i="14"/>
  <c r="S29" i="14" l="1"/>
  <c r="S26" i="14"/>
  <c r="S25" i="14"/>
  <c r="S30" i="14" s="1"/>
  <c r="X18" i="14"/>
  <c r="X21" i="14" s="1"/>
  <c r="X13" i="14"/>
  <c r="X9" i="14"/>
  <c r="S20" i="14"/>
  <c r="S19" i="14"/>
  <c r="S17" i="14"/>
  <c r="S16" i="14"/>
  <c r="S15" i="14"/>
  <c r="S14" i="14"/>
  <c r="S12" i="14"/>
  <c r="S11" i="14"/>
  <c r="S10" i="14"/>
  <c r="S8" i="14"/>
  <c r="V83" i="14"/>
  <c r="T83" i="14"/>
  <c r="Q83" i="14"/>
  <c r="G70" i="14"/>
  <c r="AC68" i="14"/>
  <c r="AA68" i="14"/>
  <c r="W68" i="14"/>
  <c r="V68" i="14"/>
  <c r="U68" i="14"/>
  <c r="T68" i="14"/>
  <c r="R68" i="14"/>
  <c r="Q68" i="14"/>
  <c r="P68" i="14"/>
  <c r="O68" i="14"/>
  <c r="N68" i="14"/>
  <c r="M68" i="14"/>
  <c r="L68" i="14"/>
  <c r="K68" i="14"/>
  <c r="J68" i="14"/>
  <c r="F68" i="14"/>
  <c r="E68" i="14"/>
  <c r="D68" i="14"/>
  <c r="X67" i="14"/>
  <c r="Y67" i="14" s="1"/>
  <c r="I67" i="14"/>
  <c r="H67" i="14"/>
  <c r="X66" i="14"/>
  <c r="Y66" i="14" s="1"/>
  <c r="I66" i="14"/>
  <c r="H66" i="14"/>
  <c r="X65" i="14"/>
  <c r="Y65" i="14" s="1"/>
  <c r="I65" i="14"/>
  <c r="H65" i="14"/>
  <c r="X64" i="14"/>
  <c r="Y64" i="14" s="1"/>
  <c r="I64" i="14"/>
  <c r="H64" i="14"/>
  <c r="G64" i="14" s="1"/>
  <c r="X63" i="14"/>
  <c r="Y63" i="14" s="1"/>
  <c r="I63" i="14"/>
  <c r="H63" i="14"/>
  <c r="X62" i="14"/>
  <c r="Y62" i="14" s="1"/>
  <c r="I62" i="14"/>
  <c r="H62" i="14"/>
  <c r="AC60" i="14"/>
  <c r="AA60" i="14"/>
  <c r="W60" i="14"/>
  <c r="V60" i="14"/>
  <c r="U60" i="14"/>
  <c r="T60" i="14"/>
  <c r="R60" i="14"/>
  <c r="Q60" i="14"/>
  <c r="P60" i="14"/>
  <c r="O60" i="14"/>
  <c r="N60" i="14"/>
  <c r="M60" i="14"/>
  <c r="L60" i="14"/>
  <c r="K60" i="14"/>
  <c r="J60" i="14"/>
  <c r="F60" i="14"/>
  <c r="E60" i="14"/>
  <c r="D60" i="14"/>
  <c r="AB59" i="14"/>
  <c r="X59" i="14"/>
  <c r="Y59" i="14" s="1"/>
  <c r="I59" i="14"/>
  <c r="H59" i="14"/>
  <c r="G59" i="14" s="1"/>
  <c r="AB58" i="14"/>
  <c r="X58" i="14"/>
  <c r="Y58" i="14" s="1"/>
  <c r="I58" i="14"/>
  <c r="H58" i="14"/>
  <c r="AB57" i="14"/>
  <c r="X57" i="14"/>
  <c r="Y57" i="14" s="1"/>
  <c r="H57" i="14"/>
  <c r="G57" i="14" s="1"/>
  <c r="X56" i="14"/>
  <c r="Y56" i="14" s="1"/>
  <c r="I56" i="14"/>
  <c r="H56" i="14"/>
  <c r="AB55" i="14"/>
  <c r="X55" i="14"/>
  <c r="H55" i="14"/>
  <c r="G55" i="14" s="1"/>
  <c r="AB54" i="14"/>
  <c r="X54" i="14"/>
  <c r="Y54" i="14" s="1"/>
  <c r="I54" i="14"/>
  <c r="H54" i="14"/>
  <c r="AB53" i="14"/>
  <c r="X53" i="14"/>
  <c r="Y53" i="14" s="1"/>
  <c r="I53" i="14"/>
  <c r="H53" i="14"/>
  <c r="AC51" i="14"/>
  <c r="AA51" i="14"/>
  <c r="W51" i="14"/>
  <c r="V51" i="14"/>
  <c r="U51" i="14"/>
  <c r="T51" i="14"/>
  <c r="R51" i="14"/>
  <c r="Q51" i="14"/>
  <c r="P51" i="14"/>
  <c r="O51" i="14"/>
  <c r="N51" i="14"/>
  <c r="M51" i="14"/>
  <c r="L51" i="14"/>
  <c r="K51" i="14"/>
  <c r="J51" i="14"/>
  <c r="F51" i="14"/>
  <c r="E51" i="14"/>
  <c r="D51" i="14"/>
  <c r="AB50" i="14"/>
  <c r="X50" i="14"/>
  <c r="Y50" i="14" s="1"/>
  <c r="I50" i="14"/>
  <c r="H50" i="14"/>
  <c r="AB49" i="14"/>
  <c r="X49" i="14"/>
  <c r="Y49" i="14" s="1"/>
  <c r="I49" i="14"/>
  <c r="H49" i="14"/>
  <c r="G49" i="14" s="1"/>
  <c r="AB48" i="14"/>
  <c r="X48" i="14"/>
  <c r="Y48" i="14" s="1"/>
  <c r="I48" i="14"/>
  <c r="H48" i="14"/>
  <c r="G48" i="14" s="1"/>
  <c r="X47" i="14"/>
  <c r="Y47" i="14" s="1"/>
  <c r="I47" i="14"/>
  <c r="H47" i="14"/>
  <c r="X46" i="14"/>
  <c r="Y46" i="14" s="1"/>
  <c r="I46" i="14"/>
  <c r="H46" i="14"/>
  <c r="AB45" i="14"/>
  <c r="X45" i="14"/>
  <c r="I45" i="14"/>
  <c r="H45" i="14"/>
  <c r="AC43" i="14"/>
  <c r="AA43" i="14"/>
  <c r="W43" i="14"/>
  <c r="V43" i="14"/>
  <c r="U43" i="14"/>
  <c r="T43" i="14"/>
  <c r="R43" i="14"/>
  <c r="Q43" i="14"/>
  <c r="P43" i="14"/>
  <c r="O43" i="14"/>
  <c r="N43" i="14"/>
  <c r="M43" i="14"/>
  <c r="L43" i="14"/>
  <c r="K43" i="14"/>
  <c r="J43" i="14"/>
  <c r="F43" i="14"/>
  <c r="E43" i="14"/>
  <c r="D43" i="14"/>
  <c r="AB42" i="14"/>
  <c r="X42" i="14"/>
  <c r="Y42" i="14" s="1"/>
  <c r="I42" i="14"/>
  <c r="H42" i="14"/>
  <c r="G42" i="14" s="1"/>
  <c r="AB41" i="14"/>
  <c r="X41" i="14"/>
  <c r="Y41" i="14" s="1"/>
  <c r="I41" i="14"/>
  <c r="H41" i="14"/>
  <c r="G41" i="14" s="1"/>
  <c r="AB40" i="14"/>
  <c r="X40" i="14"/>
  <c r="Y40" i="14" s="1"/>
  <c r="I40" i="14"/>
  <c r="H40" i="14"/>
  <c r="G40" i="14" s="1"/>
  <c r="AB39" i="14"/>
  <c r="X39" i="14"/>
  <c r="Y39" i="14" s="1"/>
  <c r="I39" i="14"/>
  <c r="H39" i="14"/>
  <c r="AB38" i="14"/>
  <c r="X38" i="14"/>
  <c r="Y38" i="14" s="1"/>
  <c r="I38" i="14"/>
  <c r="H38" i="14"/>
  <c r="G38" i="14" s="1"/>
  <c r="X37" i="14"/>
  <c r="I37" i="14"/>
  <c r="H37" i="14"/>
  <c r="AC35" i="14"/>
  <c r="AB35" i="14"/>
  <c r="AA35" i="14"/>
  <c r="W35" i="14"/>
  <c r="V35" i="14"/>
  <c r="U35" i="14"/>
  <c r="T35" i="14"/>
  <c r="R35" i="14"/>
  <c r="Q35" i="14"/>
  <c r="P35" i="14"/>
  <c r="O35" i="14"/>
  <c r="N35" i="14"/>
  <c r="M35" i="14"/>
  <c r="L35" i="14"/>
  <c r="K35" i="14"/>
  <c r="J35" i="14"/>
  <c r="I35" i="14"/>
  <c r="F35" i="14"/>
  <c r="D35" i="14"/>
  <c r="X34" i="14"/>
  <c r="Y34" i="14" s="1"/>
  <c r="H34" i="14"/>
  <c r="X33" i="14"/>
  <c r="Y33" i="14" s="1"/>
  <c r="H33" i="14"/>
  <c r="G33" i="14" s="1"/>
  <c r="S32" i="14"/>
  <c r="S35" i="14" s="1"/>
  <c r="H32" i="14"/>
  <c r="G32" i="14"/>
  <c r="AC30" i="14"/>
  <c r="AA30" i="14"/>
  <c r="W30" i="14"/>
  <c r="V30" i="14"/>
  <c r="U30" i="14"/>
  <c r="T30" i="14"/>
  <c r="R30" i="14"/>
  <c r="Q30" i="14"/>
  <c r="P30" i="14"/>
  <c r="O30" i="14"/>
  <c r="N30" i="14"/>
  <c r="M30" i="14"/>
  <c r="L30" i="14"/>
  <c r="K30" i="14"/>
  <c r="J30" i="14"/>
  <c r="F30" i="14"/>
  <c r="P78" i="14" s="1"/>
  <c r="E30" i="14"/>
  <c r="D30" i="14"/>
  <c r="AB29" i="14"/>
  <c r="I29" i="14"/>
  <c r="H29" i="14"/>
  <c r="AB28" i="14"/>
  <c r="X28" i="14"/>
  <c r="I28" i="14"/>
  <c r="G28" i="14" s="1"/>
  <c r="AB27" i="14"/>
  <c r="X27" i="14"/>
  <c r="I27" i="14"/>
  <c r="G27" i="14" s="1"/>
  <c r="AB26" i="14"/>
  <c r="H26" i="14"/>
  <c r="G26" i="14" s="1"/>
  <c r="AB25" i="14"/>
  <c r="H25" i="14"/>
  <c r="G25" i="14" s="1"/>
  <c r="AB24" i="14"/>
  <c r="X24" i="14"/>
  <c r="H24" i="14"/>
  <c r="G24" i="14" s="1"/>
  <c r="AB23" i="14"/>
  <c r="X23" i="14"/>
  <c r="I23" i="14"/>
  <c r="H23" i="14"/>
  <c r="AC21" i="14"/>
  <c r="AA21" i="14"/>
  <c r="V21" i="14"/>
  <c r="U21" i="14"/>
  <c r="T21" i="14"/>
  <c r="R21" i="14"/>
  <c r="Q21" i="14"/>
  <c r="P21" i="14"/>
  <c r="O21" i="14"/>
  <c r="L21" i="14"/>
  <c r="F21" i="14"/>
  <c r="E21" i="14"/>
  <c r="O78" i="14" s="1"/>
  <c r="O83" i="14" s="1"/>
  <c r="D21" i="14"/>
  <c r="I20" i="14"/>
  <c r="AB19" i="14"/>
  <c r="I19" i="14"/>
  <c r="G19" i="14" s="1"/>
  <c r="G18" i="14"/>
  <c r="G17" i="14"/>
  <c r="G16" i="14"/>
  <c r="I15" i="14"/>
  <c r="H15" i="14"/>
  <c r="G15" i="14"/>
  <c r="AB14" i="14"/>
  <c r="I14" i="14"/>
  <c r="H14" i="14"/>
  <c r="G14" i="14" s="1"/>
  <c r="H13" i="14"/>
  <c r="G13" i="14" s="1"/>
  <c r="AB12" i="14"/>
  <c r="I12" i="14"/>
  <c r="H12" i="14"/>
  <c r="G12" i="14" s="1"/>
  <c r="AB11" i="14"/>
  <c r="I11" i="14"/>
  <c r="G11" i="14" s="1"/>
  <c r="H11" i="14"/>
  <c r="AB10" i="14"/>
  <c r="I10" i="14"/>
  <c r="H10" i="14"/>
  <c r="AB9" i="14"/>
  <c r="I9" i="14"/>
  <c r="H9" i="14"/>
  <c r="I8" i="14"/>
  <c r="H8" i="14"/>
  <c r="G8" i="14" s="1"/>
  <c r="V83" i="13"/>
  <c r="T83" i="13"/>
  <c r="Q83" i="13"/>
  <c r="O83" i="13"/>
  <c r="G70" i="13"/>
  <c r="AC68" i="13"/>
  <c r="AA68" i="13"/>
  <c r="W68" i="13"/>
  <c r="V68" i="13"/>
  <c r="U68" i="13"/>
  <c r="T68" i="13"/>
  <c r="R68" i="13"/>
  <c r="Q68" i="13"/>
  <c r="P68" i="13"/>
  <c r="O68" i="13"/>
  <c r="N68" i="13"/>
  <c r="M68" i="13"/>
  <c r="L68" i="13"/>
  <c r="K68" i="13"/>
  <c r="J68" i="13"/>
  <c r="F68" i="13"/>
  <c r="E68" i="13"/>
  <c r="D68" i="13"/>
  <c r="AB67" i="13"/>
  <c r="X67" i="13"/>
  <c r="Y67" i="13" s="1"/>
  <c r="I67" i="13"/>
  <c r="H67" i="13"/>
  <c r="X66" i="13"/>
  <c r="Y66" i="13" s="1"/>
  <c r="I66" i="13"/>
  <c r="H66" i="13"/>
  <c r="AB65" i="13"/>
  <c r="X65" i="13"/>
  <c r="Y65" i="13" s="1"/>
  <c r="I65" i="13"/>
  <c r="H65" i="13"/>
  <c r="AB64" i="13"/>
  <c r="X64" i="13"/>
  <c r="Y64" i="13" s="1"/>
  <c r="I64" i="13"/>
  <c r="H64" i="13"/>
  <c r="AB63" i="13"/>
  <c r="X63" i="13"/>
  <c r="Y63" i="13" s="1"/>
  <c r="I63" i="13"/>
  <c r="H63" i="13"/>
  <c r="X62" i="13"/>
  <c r="I62" i="13"/>
  <c r="H62" i="13"/>
  <c r="AC60" i="13"/>
  <c r="AA60" i="13"/>
  <c r="W60" i="13"/>
  <c r="V60" i="13"/>
  <c r="U60" i="13"/>
  <c r="T60" i="13"/>
  <c r="R60" i="13"/>
  <c r="Q60" i="13"/>
  <c r="P60" i="13"/>
  <c r="O60" i="13"/>
  <c r="N60" i="13"/>
  <c r="M60" i="13"/>
  <c r="L60" i="13"/>
  <c r="K60" i="13"/>
  <c r="J60" i="13"/>
  <c r="F60" i="13"/>
  <c r="E60" i="13"/>
  <c r="D60" i="13"/>
  <c r="AB59" i="13"/>
  <c r="X59" i="13"/>
  <c r="Y59" i="13" s="1"/>
  <c r="I59" i="13"/>
  <c r="H59" i="13"/>
  <c r="AB58" i="13"/>
  <c r="X58" i="13"/>
  <c r="Y58" i="13" s="1"/>
  <c r="I58" i="13"/>
  <c r="H58" i="13"/>
  <c r="AB57" i="13"/>
  <c r="X57" i="13"/>
  <c r="Y57" i="13" s="1"/>
  <c r="H57" i="13"/>
  <c r="G57" i="13" s="1"/>
  <c r="X56" i="13"/>
  <c r="Y56" i="13" s="1"/>
  <c r="I56" i="13"/>
  <c r="H56" i="13"/>
  <c r="X55" i="13"/>
  <c r="Y55" i="13" s="1"/>
  <c r="H55" i="13"/>
  <c r="G55" i="13" s="1"/>
  <c r="AB54" i="13"/>
  <c r="X54" i="13"/>
  <c r="I54" i="13"/>
  <c r="H54" i="13"/>
  <c r="AB53" i="13"/>
  <c r="AB60" i="13" s="1"/>
  <c r="X53" i="13"/>
  <c r="Y53" i="13" s="1"/>
  <c r="I53" i="13"/>
  <c r="H53" i="13"/>
  <c r="AC51" i="13"/>
  <c r="AA51" i="13"/>
  <c r="W51" i="13"/>
  <c r="V51" i="13"/>
  <c r="U51" i="13"/>
  <c r="T51" i="13"/>
  <c r="R51" i="13"/>
  <c r="Q51" i="13"/>
  <c r="P51" i="13"/>
  <c r="O51" i="13"/>
  <c r="N51" i="13"/>
  <c r="M51" i="13"/>
  <c r="L51" i="13"/>
  <c r="K51" i="13"/>
  <c r="J51" i="13"/>
  <c r="F51" i="13"/>
  <c r="E51" i="13"/>
  <c r="D51" i="13"/>
  <c r="AB50" i="13"/>
  <c r="X50" i="13"/>
  <c r="Y50" i="13" s="1"/>
  <c r="I50" i="13"/>
  <c r="H50" i="13"/>
  <c r="AB49" i="13"/>
  <c r="X49" i="13"/>
  <c r="Y49" i="13" s="1"/>
  <c r="I49" i="13"/>
  <c r="H49" i="13"/>
  <c r="AB48" i="13"/>
  <c r="X48" i="13"/>
  <c r="Y48" i="13" s="1"/>
  <c r="I48" i="13"/>
  <c r="H48" i="13"/>
  <c r="X47" i="13"/>
  <c r="Y47" i="13" s="1"/>
  <c r="I47" i="13"/>
  <c r="H47" i="13"/>
  <c r="X46" i="13"/>
  <c r="Y46" i="13" s="1"/>
  <c r="I46" i="13"/>
  <c r="H46" i="13"/>
  <c r="AB45" i="13"/>
  <c r="X45" i="13"/>
  <c r="I45" i="13"/>
  <c r="H45" i="13"/>
  <c r="AC43" i="13"/>
  <c r="AA43" i="13"/>
  <c r="W43" i="13"/>
  <c r="V43" i="13"/>
  <c r="U43" i="13"/>
  <c r="T43" i="13"/>
  <c r="R43" i="13"/>
  <c r="Q43" i="13"/>
  <c r="P43" i="13"/>
  <c r="O43" i="13"/>
  <c r="N43" i="13"/>
  <c r="M43" i="13"/>
  <c r="L43" i="13"/>
  <c r="K43" i="13"/>
  <c r="J43" i="13"/>
  <c r="F43" i="13"/>
  <c r="E43" i="13"/>
  <c r="D43" i="13"/>
  <c r="AB42" i="13"/>
  <c r="X42" i="13"/>
  <c r="Y42" i="13" s="1"/>
  <c r="I42" i="13"/>
  <c r="H42" i="13"/>
  <c r="X41" i="13"/>
  <c r="Y41" i="13" s="1"/>
  <c r="I41" i="13"/>
  <c r="H41" i="13"/>
  <c r="G41" i="13" s="1"/>
  <c r="AB40" i="13"/>
  <c r="X40" i="13"/>
  <c r="Y40" i="13" s="1"/>
  <c r="I40" i="13"/>
  <c r="H40" i="13"/>
  <c r="G40" i="13" s="1"/>
  <c r="AB39" i="13"/>
  <c r="X39" i="13"/>
  <c r="Y39" i="13" s="1"/>
  <c r="I39" i="13"/>
  <c r="H39" i="13"/>
  <c r="G39" i="13" s="1"/>
  <c r="AB38" i="13"/>
  <c r="X38" i="13"/>
  <c r="Y38" i="13" s="1"/>
  <c r="I38" i="13"/>
  <c r="H38" i="13"/>
  <c r="X37" i="13"/>
  <c r="Y37" i="13" s="1"/>
  <c r="I37" i="13"/>
  <c r="H37" i="13"/>
  <c r="AC35" i="13"/>
  <c r="AB35" i="13"/>
  <c r="AA35" i="13"/>
  <c r="W35" i="13"/>
  <c r="V35" i="13"/>
  <c r="U35" i="13"/>
  <c r="T35" i="13"/>
  <c r="R35" i="13"/>
  <c r="Q35" i="13"/>
  <c r="P35" i="13"/>
  <c r="O35" i="13"/>
  <c r="N35" i="13"/>
  <c r="M35" i="13"/>
  <c r="L35" i="13"/>
  <c r="K35" i="13"/>
  <c r="J35" i="13"/>
  <c r="I35" i="13"/>
  <c r="F35" i="13"/>
  <c r="D35" i="13"/>
  <c r="X34" i="13"/>
  <c r="Y34" i="13" s="1"/>
  <c r="H34" i="13"/>
  <c r="G34" i="13" s="1"/>
  <c r="X33" i="13"/>
  <c r="Y33" i="13" s="1"/>
  <c r="H33" i="13"/>
  <c r="G33" i="13" s="1"/>
  <c r="S32" i="13"/>
  <c r="Y32" i="13" s="1"/>
  <c r="H32" i="13"/>
  <c r="G32" i="13" s="1"/>
  <c r="AC30" i="13"/>
  <c r="AA30" i="13"/>
  <c r="W30" i="13"/>
  <c r="V30" i="13"/>
  <c r="U30" i="13"/>
  <c r="T30" i="13"/>
  <c r="R30" i="13"/>
  <c r="Q30" i="13"/>
  <c r="P30" i="13"/>
  <c r="O30" i="13"/>
  <c r="N30" i="13"/>
  <c r="M30" i="13"/>
  <c r="L30" i="13"/>
  <c r="K30" i="13"/>
  <c r="J30" i="13"/>
  <c r="F30" i="13"/>
  <c r="E30" i="13"/>
  <c r="D30" i="13"/>
  <c r="AB29" i="13"/>
  <c r="S29" i="13"/>
  <c r="I29" i="13"/>
  <c r="H29" i="13"/>
  <c r="AB28" i="13"/>
  <c r="X28" i="13"/>
  <c r="I28" i="13"/>
  <c r="G28" i="13" s="1"/>
  <c r="AB27" i="13"/>
  <c r="X27" i="13"/>
  <c r="I27" i="13"/>
  <c r="G27" i="13" s="1"/>
  <c r="AB26" i="13"/>
  <c r="S26" i="13"/>
  <c r="H26" i="13"/>
  <c r="G26" i="13" s="1"/>
  <c r="AB25" i="13"/>
  <c r="S25" i="13"/>
  <c r="H25" i="13"/>
  <c r="G25" i="13" s="1"/>
  <c r="AB24" i="13"/>
  <c r="X24" i="13"/>
  <c r="H24" i="13"/>
  <c r="G24" i="13" s="1"/>
  <c r="AB23" i="13"/>
  <c r="X23" i="13"/>
  <c r="I23" i="13"/>
  <c r="H23" i="13"/>
  <c r="AC21" i="13"/>
  <c r="AA21" i="13"/>
  <c r="W21" i="13"/>
  <c r="V21" i="13"/>
  <c r="U21" i="13"/>
  <c r="T21" i="13"/>
  <c r="R21" i="13"/>
  <c r="Q21" i="13"/>
  <c r="P21" i="13"/>
  <c r="O21" i="13"/>
  <c r="N21" i="13"/>
  <c r="M21" i="13"/>
  <c r="L21" i="13"/>
  <c r="K21" i="13"/>
  <c r="J21" i="13"/>
  <c r="F21" i="13"/>
  <c r="E21" i="13"/>
  <c r="D21" i="13"/>
  <c r="S20" i="13"/>
  <c r="I20" i="13"/>
  <c r="G20" i="13" s="1"/>
  <c r="AB19" i="13"/>
  <c r="S19" i="13"/>
  <c r="I19" i="13"/>
  <c r="G19" i="13" s="1"/>
  <c r="X18" i="13"/>
  <c r="G18" i="13"/>
  <c r="S17" i="13"/>
  <c r="G17" i="13"/>
  <c r="S16" i="13"/>
  <c r="G16" i="13"/>
  <c r="S15" i="13"/>
  <c r="I15" i="13"/>
  <c r="H15" i="13"/>
  <c r="AB14" i="13"/>
  <c r="S14" i="13"/>
  <c r="I14" i="13"/>
  <c r="H14" i="13"/>
  <c r="X13" i="13"/>
  <c r="H13" i="13"/>
  <c r="G13" i="13" s="1"/>
  <c r="AB12" i="13"/>
  <c r="S12" i="13"/>
  <c r="I12" i="13"/>
  <c r="H12" i="13"/>
  <c r="AB11" i="13"/>
  <c r="S11" i="13"/>
  <c r="I11" i="13"/>
  <c r="H11" i="13"/>
  <c r="AB10" i="13"/>
  <c r="S10" i="13"/>
  <c r="I10" i="13"/>
  <c r="H10" i="13"/>
  <c r="AB9" i="13"/>
  <c r="X9" i="13"/>
  <c r="I9" i="13"/>
  <c r="H9" i="13"/>
  <c r="S8" i="13"/>
  <c r="I8" i="13"/>
  <c r="H8" i="13"/>
  <c r="G64" i="13" l="1"/>
  <c r="G53" i="13"/>
  <c r="G54" i="13"/>
  <c r="G8" i="13"/>
  <c r="G23" i="13"/>
  <c r="G42" i="13"/>
  <c r="G48" i="13"/>
  <c r="G49" i="13"/>
  <c r="G54" i="14"/>
  <c r="G65" i="14"/>
  <c r="G29" i="14"/>
  <c r="T74" i="14"/>
  <c r="AC76" i="14"/>
  <c r="N76" i="14"/>
  <c r="W74" i="14"/>
  <c r="I51" i="14"/>
  <c r="G10" i="14"/>
  <c r="P75" i="14"/>
  <c r="G63" i="14"/>
  <c r="L75" i="13"/>
  <c r="U73" i="13"/>
  <c r="AC73" i="13"/>
  <c r="J74" i="13"/>
  <c r="G14" i="13"/>
  <c r="G15" i="13"/>
  <c r="M73" i="13"/>
  <c r="Q76" i="13"/>
  <c r="Q73" i="13"/>
  <c r="V75" i="13"/>
  <c r="AB30" i="13"/>
  <c r="G29" i="13"/>
  <c r="G50" i="13"/>
  <c r="D73" i="13"/>
  <c r="K73" i="13"/>
  <c r="E73" i="13"/>
  <c r="F75" i="13"/>
  <c r="S21" i="13"/>
  <c r="H30" i="13"/>
  <c r="G67" i="13"/>
  <c r="G9" i="14"/>
  <c r="G11" i="13"/>
  <c r="K76" i="13"/>
  <c r="T76" i="13"/>
  <c r="G37" i="13"/>
  <c r="G58" i="13"/>
  <c r="G65" i="13"/>
  <c r="I43" i="14"/>
  <c r="G47" i="14"/>
  <c r="G56" i="13"/>
  <c r="M76" i="14"/>
  <c r="G66" i="14"/>
  <c r="AB21" i="13"/>
  <c r="G53" i="14"/>
  <c r="G12" i="13"/>
  <c r="D75" i="13"/>
  <c r="X35" i="13"/>
  <c r="G59" i="13"/>
  <c r="G50" i="14"/>
  <c r="G58" i="14"/>
  <c r="G67" i="14"/>
  <c r="P74" i="13"/>
  <c r="AC75" i="13"/>
  <c r="I51" i="13"/>
  <c r="X68" i="13"/>
  <c r="L75" i="14"/>
  <c r="O74" i="14"/>
  <c r="J73" i="14"/>
  <c r="I68" i="13"/>
  <c r="G9" i="13"/>
  <c r="G10" i="13"/>
  <c r="J76" i="13"/>
  <c r="N75" i="13"/>
  <c r="R76" i="13"/>
  <c r="W75" i="13"/>
  <c r="AA73" i="13"/>
  <c r="H35" i="13"/>
  <c r="H73" i="13" s="1"/>
  <c r="I43" i="13"/>
  <c r="H43" i="13"/>
  <c r="X51" i="13"/>
  <c r="H60" i="13"/>
  <c r="H68" i="13"/>
  <c r="H21" i="13"/>
  <c r="K75" i="13"/>
  <c r="O75" i="13"/>
  <c r="T75" i="13"/>
  <c r="AA76" i="13"/>
  <c r="I30" i="13"/>
  <c r="X30" i="13"/>
  <c r="X74" i="13" s="1"/>
  <c r="S30" i="13"/>
  <c r="AC74" i="13"/>
  <c r="Y43" i="13"/>
  <c r="AB51" i="13"/>
  <c r="AB74" i="13" s="1"/>
  <c r="I60" i="13"/>
  <c r="Y62" i="13"/>
  <c r="Y68" i="13" s="1"/>
  <c r="L73" i="13"/>
  <c r="D76" i="13"/>
  <c r="I21" i="13"/>
  <c r="X21" i="13"/>
  <c r="Q74" i="13"/>
  <c r="R74" i="13"/>
  <c r="G38" i="13"/>
  <c r="AB43" i="13"/>
  <c r="G45" i="13"/>
  <c r="G46" i="13"/>
  <c r="G47" i="13"/>
  <c r="X60" i="13"/>
  <c r="G62" i="13"/>
  <c r="G63" i="13"/>
  <c r="AB68" i="13"/>
  <c r="T73" i="13"/>
  <c r="L76" i="13"/>
  <c r="H30" i="14"/>
  <c r="X43" i="14"/>
  <c r="F76" i="14"/>
  <c r="Q75" i="14"/>
  <c r="V76" i="14"/>
  <c r="I30" i="14"/>
  <c r="K74" i="14"/>
  <c r="O73" i="14"/>
  <c r="H35" i="14"/>
  <c r="Q76" i="14"/>
  <c r="H68" i="14"/>
  <c r="E76" i="14"/>
  <c r="U76" i="14"/>
  <c r="W73" i="14"/>
  <c r="I60" i="14"/>
  <c r="I21" i="14"/>
  <c r="L74" i="14"/>
  <c r="R74" i="14"/>
  <c r="AA74" i="14"/>
  <c r="X30" i="14"/>
  <c r="J74" i="14"/>
  <c r="G37" i="14"/>
  <c r="G39" i="14"/>
  <c r="H51" i="14"/>
  <c r="G46" i="14"/>
  <c r="H60" i="14"/>
  <c r="G56" i="14"/>
  <c r="I68" i="14"/>
  <c r="R73" i="14"/>
  <c r="T75" i="14"/>
  <c r="X68" i="14"/>
  <c r="Y68" i="14"/>
  <c r="AB68" i="14"/>
  <c r="AB60" i="14"/>
  <c r="X60" i="14"/>
  <c r="X51" i="14"/>
  <c r="Y45" i="14"/>
  <c r="Y51" i="14" s="1"/>
  <c r="AB51" i="14"/>
  <c r="AB43" i="14"/>
  <c r="Y32" i="14"/>
  <c r="Y35" i="14" s="1"/>
  <c r="D74" i="14"/>
  <c r="X35" i="14"/>
  <c r="AB30" i="14"/>
  <c r="D75" i="14"/>
  <c r="AB21" i="14"/>
  <c r="I73" i="14"/>
  <c r="P73" i="14"/>
  <c r="E74" i="14"/>
  <c r="M74" i="14"/>
  <c r="U74" i="14"/>
  <c r="AC74" i="14"/>
  <c r="J75" i="14"/>
  <c r="R75" i="14"/>
  <c r="O76" i="14"/>
  <c r="W76" i="14"/>
  <c r="S21" i="14"/>
  <c r="S73" i="14" s="1"/>
  <c r="G20" i="14"/>
  <c r="H21" i="14"/>
  <c r="G23" i="14"/>
  <c r="G30" i="14" s="1"/>
  <c r="G34" i="14"/>
  <c r="G45" i="14"/>
  <c r="G62" i="14"/>
  <c r="Q73" i="14"/>
  <c r="F74" i="14"/>
  <c r="N74" i="14"/>
  <c r="V74" i="14"/>
  <c r="K75" i="14"/>
  <c r="AA75" i="14"/>
  <c r="P76" i="14"/>
  <c r="Y37" i="14"/>
  <c r="Y43" i="14" s="1"/>
  <c r="K73" i="14"/>
  <c r="AA73" i="14"/>
  <c r="P74" i="14"/>
  <c r="E75" i="14"/>
  <c r="M75" i="14"/>
  <c r="U75" i="14"/>
  <c r="AC75" i="14"/>
  <c r="J76" i="14"/>
  <c r="R76" i="14"/>
  <c r="H43" i="14"/>
  <c r="D73" i="14"/>
  <c r="L73" i="14"/>
  <c r="T73" i="14"/>
  <c r="Q74" i="14"/>
  <c r="F75" i="14"/>
  <c r="N75" i="14"/>
  <c r="V75" i="14"/>
  <c r="K76" i="14"/>
  <c r="AA76" i="14"/>
  <c r="Y55" i="14"/>
  <c r="Y60" i="14" s="1"/>
  <c r="E73" i="14"/>
  <c r="M73" i="14"/>
  <c r="U73" i="14"/>
  <c r="AC73" i="14"/>
  <c r="O75" i="14"/>
  <c r="W75" i="14"/>
  <c r="D76" i="14"/>
  <c r="L76" i="14"/>
  <c r="T76" i="14"/>
  <c r="F73" i="14"/>
  <c r="N73" i="14"/>
  <c r="V73" i="14"/>
  <c r="G35" i="13"/>
  <c r="Y35" i="13"/>
  <c r="S35" i="13"/>
  <c r="Y45" i="13"/>
  <c r="Y51" i="13" s="1"/>
  <c r="H51" i="13"/>
  <c r="Y54" i="13"/>
  <c r="Y60" i="13" s="1"/>
  <c r="F73" i="13"/>
  <c r="N73" i="13"/>
  <c r="V73" i="13"/>
  <c r="K74" i="13"/>
  <c r="AA74" i="13"/>
  <c r="P75" i="13"/>
  <c r="E76" i="13"/>
  <c r="M76" i="13"/>
  <c r="U76" i="13"/>
  <c r="AC76" i="13"/>
  <c r="O73" i="13"/>
  <c r="W73" i="13"/>
  <c r="D74" i="13"/>
  <c r="L74" i="13"/>
  <c r="T74" i="13"/>
  <c r="Q75" i="13"/>
  <c r="F76" i="13"/>
  <c r="N76" i="13"/>
  <c r="V76" i="13"/>
  <c r="P73" i="13"/>
  <c r="E74" i="13"/>
  <c r="M74" i="13"/>
  <c r="U74" i="13"/>
  <c r="J75" i="13"/>
  <c r="R75" i="13"/>
  <c r="O76" i="13"/>
  <c r="W76" i="13"/>
  <c r="F74" i="13"/>
  <c r="N74" i="13"/>
  <c r="V74" i="13"/>
  <c r="AA75" i="13"/>
  <c r="P76" i="13"/>
  <c r="J73" i="13"/>
  <c r="R73" i="13"/>
  <c r="O74" i="13"/>
  <c r="W74" i="13"/>
  <c r="E75" i="13"/>
  <c r="M75" i="13"/>
  <c r="U75" i="13"/>
  <c r="X43" i="13"/>
  <c r="G66" i="13"/>
  <c r="H74" i="13" l="1"/>
  <c r="X76" i="13"/>
  <c r="G60" i="13"/>
  <c r="X75" i="13"/>
  <c r="AB73" i="13"/>
  <c r="Y90" i="13" s="1"/>
  <c r="S73" i="13"/>
  <c r="I76" i="13"/>
  <c r="H76" i="13"/>
  <c r="I75" i="14"/>
  <c r="X75" i="14"/>
  <c r="Y74" i="14"/>
  <c r="AB74" i="14"/>
  <c r="H75" i="13"/>
  <c r="G30" i="13"/>
  <c r="X73" i="13"/>
  <c r="AB75" i="13"/>
  <c r="Y94" i="13" s="1"/>
  <c r="Y92" i="14"/>
  <c r="Y92" i="13"/>
  <c r="Y98" i="13" s="1"/>
  <c r="I76" i="14"/>
  <c r="AB76" i="13"/>
  <c r="Y96" i="13" s="1"/>
  <c r="I73" i="13"/>
  <c r="G21" i="13"/>
  <c r="G51" i="13"/>
  <c r="I74" i="13"/>
  <c r="G77" i="13"/>
  <c r="G43" i="13"/>
  <c r="I75" i="13"/>
  <c r="G68" i="14"/>
  <c r="G35" i="14"/>
  <c r="I74" i="14"/>
  <c r="Y76" i="14"/>
  <c r="G51" i="14"/>
  <c r="G21" i="14"/>
  <c r="Y73" i="14"/>
  <c r="Y88" i="14" s="1"/>
  <c r="G43" i="14"/>
  <c r="G73" i="14" s="1"/>
  <c r="G60" i="14"/>
  <c r="X74" i="14"/>
  <c r="Y75" i="14"/>
  <c r="X76" i="14"/>
  <c r="X73" i="14"/>
  <c r="AB75" i="14"/>
  <c r="Y94" i="14" s="1"/>
  <c r="AB73" i="14"/>
  <c r="Y90" i="14" s="1"/>
  <c r="AB76" i="14"/>
  <c r="Y96" i="14" s="1"/>
  <c r="S75" i="14"/>
  <c r="S76" i="14"/>
  <c r="S74" i="14"/>
  <c r="H75" i="14"/>
  <c r="H74" i="14"/>
  <c r="H76" i="14"/>
  <c r="H73" i="14"/>
  <c r="G78" i="14" s="1"/>
  <c r="G77" i="14"/>
  <c r="G83" i="14" s="1"/>
  <c r="G78" i="13"/>
  <c r="G68" i="13"/>
  <c r="S76" i="13"/>
  <c r="S75" i="13"/>
  <c r="S74" i="13"/>
  <c r="Y74" i="13"/>
  <c r="Y76" i="13"/>
  <c r="Y73" i="13"/>
  <c r="Y88" i="13" s="1"/>
  <c r="Y75" i="13"/>
  <c r="G75" i="13" l="1"/>
  <c r="G74" i="13"/>
  <c r="G76" i="13"/>
  <c r="G73" i="13"/>
  <c r="G75" i="14"/>
  <c r="G74" i="14"/>
  <c r="G83" i="13"/>
  <c r="G76" i="14"/>
  <c r="Y98" i="14"/>
</calcChain>
</file>

<file path=xl/comments1.xml><?xml version="1.0" encoding="utf-8"?>
<comments xmlns="http://schemas.openxmlformats.org/spreadsheetml/2006/main">
  <authors>
    <author>Ewa</author>
  </authors>
  <commentLis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<sst xmlns="http://schemas.openxmlformats.org/spreadsheetml/2006/main" count="390" uniqueCount="223">
  <si>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</si>
  <si>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</si>
  <si>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</si>
  <si>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</si>
  <si>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</si>
  <si>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</si>
  <si>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</si>
  <si>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</si>
  <si>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</si>
  <si>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</si>
  <si>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suma kontrolna 1</t>
  </si>
  <si>
    <t>suma kontrolna 2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</si>
  <si>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</si>
  <si>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</si>
  <si>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</si>
  <si>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</si>
  <si>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</si>
  <si>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</si>
  <si>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</si>
  <si>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</si>
  <si>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</si>
  <si>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</si>
  <si>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</si>
  <si>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KOD
ZAJĘĆ 
USOS</t>
  </si>
  <si>
    <t>Procentowy udział liczby punktów ECTS w ramach zajęć do wyboru w liczbie punktów ECTS koniecznej do ukończenia studiów, w wymiarze nie mniejszym niż 30% liczby punktów ECTS koniecznej do ukończenia studiów.</t>
  </si>
  <si>
    <t>2</t>
  </si>
  <si>
    <t>4</t>
  </si>
  <si>
    <t>3</t>
  </si>
  <si>
    <t>1</t>
  </si>
  <si>
    <t>Grupa Zajęć_ 1 PRZEDMIOTY PODSTAWOWE</t>
  </si>
  <si>
    <t>Ochrona własności intelektualnej II</t>
  </si>
  <si>
    <t>9a</t>
  </si>
  <si>
    <t>9b</t>
  </si>
  <si>
    <t>Metodyka pracy naukowej</t>
  </si>
  <si>
    <t>Technologia informacyjna II</t>
  </si>
  <si>
    <t>Grupa Zajęć_ 2 PRZEDMIOTY KIERUNKOWE</t>
  </si>
  <si>
    <t>Ekonomia matematyczna</t>
  </si>
  <si>
    <t>Etyka w biznesie</t>
  </si>
  <si>
    <t>Psychologia ekonomiczna</t>
  </si>
  <si>
    <t>Ekonomika transportu</t>
  </si>
  <si>
    <t>Seminarium magisterskie cz. 1</t>
  </si>
  <si>
    <t>Seminarium magisterskie cz. 2</t>
  </si>
  <si>
    <t>Seminarium magisterskie cz. 3</t>
  </si>
  <si>
    <t>Budżetowanie i controlling</t>
  </si>
  <si>
    <t>Strategie podatkowe przedsiębiorstw</t>
  </si>
  <si>
    <t>Rachunkowość finansowa według MSR</t>
  </si>
  <si>
    <t>Ewidencja i sprawozdawczość podatkowa</t>
  </si>
  <si>
    <t>Kontrola podatkowa i celno - skarbowa</t>
  </si>
  <si>
    <t xml:space="preserve">Rejestracja i formy opodatkowania małych przedsiębiorstw </t>
  </si>
  <si>
    <t>Analiza ekonomiczna</t>
  </si>
  <si>
    <t>Zarządzanie strategiczne</t>
  </si>
  <si>
    <t>Marketing międzynarodowy</t>
  </si>
  <si>
    <t>Zarządzanie wartością przedsiębiorstwa</t>
  </si>
  <si>
    <t>Konkurencyjność przedsiębiorstwa</t>
  </si>
  <si>
    <t>Strategie innowacji</t>
  </si>
  <si>
    <t>Rynek informacji gospodarczej w Polsce</t>
  </si>
  <si>
    <t>Negocjowanie umów gospodarczych</t>
  </si>
  <si>
    <t>Metody wyceny przedsiębiorstw</t>
  </si>
  <si>
    <t>Przedsiębiorczość a rozwój lokalny</t>
  </si>
  <si>
    <t>Funkcjonowanie podmiotów publicznych</t>
  </si>
  <si>
    <t>Grupa Zajęć_ 3 SEMINARIA</t>
  </si>
  <si>
    <t>Podatki pośrednie w transporcie i spedycji</t>
  </si>
  <si>
    <t>Polityka celna</t>
  </si>
  <si>
    <t>Efektywność systemów logistycznych</t>
  </si>
  <si>
    <t>Międzynarodowy transfer technologii</t>
  </si>
  <si>
    <t>Transport i spedycja międzynarodowa</t>
  </si>
  <si>
    <t>9c</t>
  </si>
  <si>
    <t>ekonomia i finanse</t>
  </si>
  <si>
    <t>330-ES2-1OWI2</t>
  </si>
  <si>
    <t>330-ES2-1MPN</t>
  </si>
  <si>
    <t>330-ES2-1TEI2</t>
  </si>
  <si>
    <t>330-ES2-2EBI</t>
  </si>
  <si>
    <t>330-ES2-1PSE</t>
  </si>
  <si>
    <t xml:space="preserve">330-ES2-1VSEM  </t>
  </si>
  <si>
    <t xml:space="preserve">  330-ES2-2VSEM1</t>
  </si>
  <si>
    <t xml:space="preserve"> 330-ES2-2VSEM2</t>
  </si>
  <si>
    <t xml:space="preserve">330-ES2-2VBIC </t>
  </si>
  <si>
    <t xml:space="preserve">330-ES2-2VSPP </t>
  </si>
  <si>
    <t>330-ES2-2VRFN</t>
  </si>
  <si>
    <t>330-ES2-2VEIS</t>
  </si>
  <si>
    <t xml:space="preserve">330-ES2-2VKPS </t>
  </si>
  <si>
    <t>330-ES2-2VRFO</t>
  </si>
  <si>
    <t xml:space="preserve">330-ES2-2XANE </t>
  </si>
  <si>
    <t xml:space="preserve">330-ES2-2XZST </t>
  </si>
  <si>
    <t>330-ES2-2XMMI</t>
  </si>
  <si>
    <t xml:space="preserve">330-ES2-2XZWP </t>
  </si>
  <si>
    <t xml:space="preserve">330-ES2-2XKPR </t>
  </si>
  <si>
    <t xml:space="preserve">330-ES2-2PRIG  </t>
  </si>
  <si>
    <t>330-ES2-2PNUG</t>
  </si>
  <si>
    <t xml:space="preserve">330-ES2-2PBIC </t>
  </si>
  <si>
    <t xml:space="preserve">330-ES2-2PMWP  </t>
  </si>
  <si>
    <t>330-ES2-2PEAD</t>
  </si>
  <si>
    <t>330-ES2-2PFPP</t>
  </si>
  <si>
    <t>330-ES2-2LTSM</t>
  </si>
  <si>
    <t>330-ES2-2LPPT</t>
  </si>
  <si>
    <t>330-ES2-2LCEL</t>
  </si>
  <si>
    <t>330-ES2-2LESL</t>
  </si>
  <si>
    <t>330-ES2-2LTEC</t>
  </si>
  <si>
    <t xml:space="preserve">330-ES2-2XFPP 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</si>
  <si>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</t>
  </si>
  <si>
    <t>OGÓŁEM moduł specjalizacyjny PiI</t>
  </si>
  <si>
    <t>OGÓŁEM moduł specjalizacyjny RiP</t>
  </si>
  <si>
    <t>OGÓŁEM moduł specjalizacyjny PnR</t>
  </si>
  <si>
    <t>OGÓŁEM moduł specjalizacyjny LM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</si>
  <si>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RiP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</si>
  <si>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PnR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</si>
  <si>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PiI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</si>
  <si>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LM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</si>
  <si>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</si>
  <si>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330-EN2-1OWI2</t>
  </si>
  <si>
    <t>330-EN2-1MPN</t>
  </si>
  <si>
    <t>330-EN2-1TEI2</t>
  </si>
  <si>
    <t>330-EN2-2EBI</t>
  </si>
  <si>
    <t>330-EN2-1PSE</t>
  </si>
  <si>
    <t xml:space="preserve">330-EN2-1VSEM  </t>
  </si>
  <si>
    <t xml:space="preserve">  330-EN2-2VSEM1</t>
  </si>
  <si>
    <t xml:space="preserve"> 330-EN2-2VSEM2</t>
  </si>
  <si>
    <t xml:space="preserve">330-EN2-2VBIC </t>
  </si>
  <si>
    <t xml:space="preserve">330-EN2-2VSPP </t>
  </si>
  <si>
    <t>330-EN2-2VRFN</t>
  </si>
  <si>
    <t>330-EN2-2VEIS</t>
  </si>
  <si>
    <t xml:space="preserve">330-EN2-2VKPS </t>
  </si>
  <si>
    <t>330-EN2-2VRFO</t>
  </si>
  <si>
    <t xml:space="preserve">330-EN2-2XANE </t>
  </si>
  <si>
    <t xml:space="preserve">330-EN2-2XZST </t>
  </si>
  <si>
    <t>330-EN2-2XMMI</t>
  </si>
  <si>
    <t xml:space="preserve">330-EN2-2XZWP </t>
  </si>
  <si>
    <t xml:space="preserve">330-EN2-2XKPR </t>
  </si>
  <si>
    <t xml:space="preserve">330-EN2-2PRIG  </t>
  </si>
  <si>
    <t>330-EN2-2PNUG</t>
  </si>
  <si>
    <t xml:space="preserve">330-EN2-2PBIC </t>
  </si>
  <si>
    <t xml:space="preserve">330-EN2-2PMWP  </t>
  </si>
  <si>
    <t>330-EN2-2PEAD</t>
  </si>
  <si>
    <t>330-EN2-2PFPP</t>
  </si>
  <si>
    <t>330-EN2-2LTSM</t>
  </si>
  <si>
    <t>330-EN2-2LPPT</t>
  </si>
  <si>
    <t>330-EN2-2LCEL</t>
  </si>
  <si>
    <t>330-EN2-2LESL</t>
  </si>
  <si>
    <t>330-EN2-2LTEC</t>
  </si>
  <si>
    <t xml:space="preserve">330-EN2-1WST </t>
  </si>
  <si>
    <t xml:space="preserve">330-EN2-1EC2 </t>
  </si>
  <si>
    <t xml:space="preserve">330-EN2-1ME2 </t>
  </si>
  <si>
    <t>forma studiów: STACJONARNE</t>
  </si>
  <si>
    <t>ECTS</t>
  </si>
  <si>
    <t>330-ES2-1PRA</t>
  </si>
  <si>
    <t>330-ES2-1WST / 330-ES2-1WST#E</t>
  </si>
  <si>
    <t>330-ES2-2PPE / 330-ES2-2PPE#E</t>
  </si>
  <si>
    <t>330-ES2-1EC2 / 330-ES2-1EC2#E</t>
  </si>
  <si>
    <t>330-ES2-1EME / 330-ES2-1EME#E</t>
  </si>
  <si>
    <t>330-ES2-2PRG / 330-ES2-2PRG#E</t>
  </si>
  <si>
    <t>Ekonomia (II stopień)</t>
  </si>
  <si>
    <r>
      <rPr>
        <b/>
        <sz val="10"/>
        <rFont val="Times New Roman"/>
        <family val="1"/>
        <charset val="238"/>
      </rPr>
      <t>W</t>
    </r>
    <r>
      <rPr>
        <sz val="10"/>
        <rFont val="Times New Roman"/>
        <family val="1"/>
        <charset val="238"/>
      </rPr>
      <t>YKŁADY</t>
    </r>
  </si>
  <si>
    <r>
      <rPr>
        <b/>
        <sz val="10"/>
        <rFont val="Times New Roman"/>
        <family val="1"/>
        <charset val="238"/>
      </rPr>
      <t>Ć</t>
    </r>
    <r>
      <rPr>
        <sz val="10"/>
        <rFont val="Times New Roman"/>
        <family val="1"/>
        <charset val="238"/>
      </rPr>
      <t>WICZENIA</t>
    </r>
  </si>
  <si>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ONWERSATORIA</t>
    </r>
  </si>
  <si>
    <r>
      <rPr>
        <b/>
        <sz val="10"/>
        <rFont val="Times New Roman"/>
        <family val="1"/>
        <charset val="238"/>
      </rPr>
      <t>L</t>
    </r>
    <r>
      <rPr>
        <sz val="10"/>
        <rFont val="Times New Roman"/>
        <family val="1"/>
        <charset val="238"/>
      </rPr>
      <t>ABORATORIA</t>
    </r>
  </si>
  <si>
    <r>
      <rPr>
        <b/>
        <sz val="10"/>
        <rFont val="Times New Roman"/>
        <family val="1"/>
        <charset val="238"/>
      </rPr>
      <t>LEK</t>
    </r>
    <r>
      <rPr>
        <sz val="10"/>
        <rFont val="Times New Roman"/>
        <family val="1"/>
        <charset val="238"/>
      </rPr>
      <t>TORATY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</si>
  <si>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EMINARIA / </t>
    </r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>ROSEMINARIA</t>
    </r>
  </si>
  <si>
    <r>
      <rPr>
        <b/>
        <sz val="10"/>
        <rFont val="Times New Roman"/>
        <family val="1"/>
        <charset val="238"/>
      </rPr>
      <t>Z</t>
    </r>
    <r>
      <rPr>
        <sz val="10"/>
        <rFont val="Times New Roman"/>
        <family val="1"/>
        <charset val="238"/>
      </rPr>
      <t xml:space="preserve">AJĘCIA </t>
    </r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>ERENOWE</t>
    </r>
  </si>
  <si>
    <r>
      <t xml:space="preserve">Wnioskowanie statystyczne / </t>
    </r>
    <r>
      <rPr>
        <i/>
        <sz val="10"/>
        <rFont val="Times New Roman"/>
        <family val="1"/>
        <charset val="238"/>
      </rPr>
      <t>Mathematical Statistics</t>
    </r>
  </si>
  <si>
    <r>
      <t xml:space="preserve">Prognozowanie procesów ekonomicznych / </t>
    </r>
    <r>
      <rPr>
        <i/>
        <sz val="10"/>
        <rFont val="Times New Roman"/>
        <family val="1"/>
        <charset val="238"/>
      </rPr>
      <t>Forecasting of Economic Processes</t>
    </r>
  </si>
  <si>
    <r>
      <t xml:space="preserve">Ekonometria II /      </t>
    </r>
    <r>
      <rPr>
        <i/>
        <sz val="10"/>
        <rFont val="Times New Roman"/>
        <family val="1"/>
        <charset val="238"/>
      </rPr>
      <t>Econometrics II</t>
    </r>
  </si>
  <si>
    <r>
      <t xml:space="preserve">Ekonomia menedżerska / </t>
    </r>
    <r>
      <rPr>
        <i/>
        <sz val="10"/>
        <rFont val="Times New Roman"/>
        <family val="1"/>
        <charset val="238"/>
      </rPr>
      <t>Managerial Economics</t>
    </r>
  </si>
  <si>
    <r>
      <t xml:space="preserve">Prawo gospodarcze / </t>
    </r>
    <r>
      <rPr>
        <i/>
        <sz val="10"/>
        <rFont val="Times New Roman"/>
        <family val="1"/>
        <charset val="238"/>
      </rPr>
      <t>Business Law</t>
    </r>
  </si>
  <si>
    <r>
      <t xml:space="preserve">Ekonomia matematyczna / </t>
    </r>
    <r>
      <rPr>
        <i/>
        <sz val="10"/>
        <rFont val="Times New Roman"/>
        <family val="1"/>
        <charset val="238"/>
      </rPr>
      <t>Mathematical Economics</t>
    </r>
  </si>
  <si>
    <r>
      <t xml:space="preserve">Ekonomia międzynarodowa / </t>
    </r>
    <r>
      <rPr>
        <i/>
        <sz val="10"/>
        <rFont val="Times New Roman"/>
        <family val="1"/>
        <charset val="238"/>
      </rPr>
      <t>International Economics</t>
    </r>
  </si>
  <si>
    <r>
      <t xml:space="preserve">Systemy ekonomiczne / </t>
    </r>
    <r>
      <rPr>
        <i/>
        <sz val="10"/>
        <rFont val="Times New Roman"/>
        <family val="1"/>
        <charset val="238"/>
      </rPr>
      <t>Economic Systems</t>
    </r>
  </si>
  <si>
    <r>
      <t xml:space="preserve">Ekonomika transportu / </t>
    </r>
    <r>
      <rPr>
        <i/>
        <sz val="10"/>
        <rFont val="Times New Roman"/>
        <family val="1"/>
        <charset val="238"/>
      </rPr>
      <t>Transport Economics</t>
    </r>
  </si>
  <si>
    <r>
      <t>Ekonomia sektora publicznego /</t>
    </r>
    <r>
      <rPr>
        <i/>
        <sz val="10"/>
        <rFont val="Times New Roman"/>
        <family val="1"/>
        <charset val="238"/>
      </rPr>
      <t xml:space="preserve"> Public Sector Economics</t>
    </r>
  </si>
  <si>
    <t>330-ES2-1ANGL1; 330-ES2-1ROSL1; 330-ES2-1GERL1</t>
  </si>
  <si>
    <t>330-ES2-1ANGL2;  330-ES2-1ROSL2; 330-ES2-1GERL2</t>
  </si>
  <si>
    <t>330-ES2-2EKM / 330-ES2-2EKM#E</t>
  </si>
  <si>
    <t>330-ES2-1EMI / 330-ES2-1EMI#E</t>
  </si>
  <si>
    <t>330-ES2-2SEK / 330-ES2-2SEK#E</t>
  </si>
  <si>
    <t>330-ES2-2EKT / 330-ES2-2EKT#E</t>
  </si>
  <si>
    <t>330-ES2-1ESP / 330-ES2-1ESP#E</t>
  </si>
  <si>
    <t>Grupa Zajęć_ 4.1_ PRZEDMIOTY SPECJALIZACYJNE_ RACHUNKOWOŚĆ I PODATKI</t>
  </si>
  <si>
    <t>Grupa Zajęć_ 4.2_ PRZEDMIOTY SPECJALIZACYJNE_PRZEDSIĘBIORSTWO NA RYNKU</t>
  </si>
  <si>
    <t>Grupa Zajęć_ 4.3_ PRZEDMIOTY SPECJALIZACYJNE_PRZEDSIĘBIORCZOŚĆ I INNOWACJE</t>
  </si>
  <si>
    <t>Grupa Zajęć_ 4.4_ PRZEDMIOTY SPECJALIZACYJNE_LOGISTYKA MIĘDZYNARODOWA</t>
  </si>
  <si>
    <t>GRUPA ZAJĘĆ_5_PRAKTYKI ZAWODOWE</t>
  </si>
  <si>
    <t>330-EN2-1EME / 330-EN2-1EME#E</t>
  </si>
  <si>
    <t xml:space="preserve">330-EN2-2XFPP </t>
  </si>
  <si>
    <t>330-EN2-1PRA</t>
  </si>
  <si>
    <t xml:space="preserve">Wnioskowanie statystyczne </t>
  </si>
  <si>
    <t xml:space="preserve">Ekonometria II </t>
  </si>
  <si>
    <t xml:space="preserve">Makroekonomia II </t>
  </si>
  <si>
    <t xml:space="preserve">Prawo gospodarcze </t>
  </si>
  <si>
    <t xml:space="preserve">330-EN2-2PRG </t>
  </si>
  <si>
    <t xml:space="preserve">Historia myśli ekonomicznej </t>
  </si>
  <si>
    <t>330-EN2-1HME</t>
  </si>
  <si>
    <t>330-EN2-2EKM</t>
  </si>
  <si>
    <t xml:space="preserve">Ekonomia międzynarodowa </t>
  </si>
  <si>
    <t xml:space="preserve">330-EN2-1EMI </t>
  </si>
  <si>
    <t xml:space="preserve">330-EN2-2EKT </t>
  </si>
  <si>
    <r>
      <t xml:space="preserve">Międzynarodowe transakcje gospodarcze / </t>
    </r>
    <r>
      <rPr>
        <i/>
        <sz val="10"/>
        <rFont val="Times New Roman"/>
        <family val="1"/>
        <charset val="238"/>
      </rPr>
      <t>International Economic Transactions</t>
    </r>
  </si>
  <si>
    <t>330-EN2-2LTRA / 330-EN2-2LTRA#E</t>
  </si>
  <si>
    <t>forma studiów: NIESTACJONARNE</t>
  </si>
  <si>
    <t>330-EN2-2PPE /    330-EN2-2PPE#E</t>
  </si>
  <si>
    <t>330-EN2-2SEK /   330-EN2-2SEK#E</t>
  </si>
  <si>
    <t>330-EN2-1ESP /  330-EN2-1ESP#E</t>
  </si>
  <si>
    <t xml:space="preserve">Język obcy - lektorat cz.1 </t>
  </si>
  <si>
    <t>Język obcy - lektorat  cz. 2</t>
  </si>
  <si>
    <t>Język obcy  - specjalistyczny warsztat językowy</t>
  </si>
  <si>
    <t>330-EN2-1ANGL1; 330-EN2-1ROSL1; 330-EN2-1GERL1</t>
  </si>
  <si>
    <t>330-EN2-1ANGL2;  330-EN2-1ROSL2; 330-EN2-1GERL2</t>
  </si>
  <si>
    <t>Liczba egz./zal.</t>
  </si>
  <si>
    <t>Liczba egz./zal. RiP</t>
  </si>
  <si>
    <t>Liczba egz./zal. PR</t>
  </si>
  <si>
    <t>Liczba egz./zal. PiI</t>
  </si>
  <si>
    <t>Liczba egz./zal. LM</t>
  </si>
  <si>
    <t>330-ES2-2ANGW; 330-ES2-2ROSW; 330-ES2-2GERW</t>
  </si>
  <si>
    <t>330-EN2-2ANGW; 330-EN2-2ROSW; 330-EN2-2GERW</t>
  </si>
  <si>
    <t>nie dotyczy</t>
  </si>
  <si>
    <r>
      <t xml:space="preserve">Strategie innowacji/ </t>
    </r>
    <r>
      <rPr>
        <i/>
        <sz val="10"/>
        <rFont val="Times New Roman"/>
        <family val="1"/>
        <charset val="238"/>
      </rPr>
      <t>Innovation Strategies</t>
    </r>
  </si>
  <si>
    <t>330-EN2-2PSIN</t>
  </si>
  <si>
    <t xml:space="preserve">330-ES2-2PSIN/     330-ES2-2PSIN#E </t>
  </si>
  <si>
    <t>330-ES2-2LTRA/   330-ES2-2LTRA#E</t>
  </si>
  <si>
    <t>330-ES2-1ME2</t>
  </si>
  <si>
    <t>330-ES2-1HME</t>
  </si>
  <si>
    <t>Praktyka zawodowa 2 tyg. 
(60 godzin zegarowych)</t>
  </si>
  <si>
    <t>Harmonogram realizacji programu studiów od roku akademickiego 2022/2023</t>
  </si>
  <si>
    <t>Procentowy udział liczby punktów ECTS w ramach zajęć z bezpośrednim udziałem nauczycieli akademickich lub innych osób prowadzących zajęcia i studentów w liczbie punktów ECTS koniecznej do ukończenia studiów.</t>
  </si>
  <si>
    <t>kształtujących umiejętności praktyczne, 
dla studiów o profilu praktycznym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</si>
</sst>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5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44">
    <xf numFmtId="0" fontId="0" fillId="0" borderId="0" xfId="0"/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164" fontId="10" fillId="2" borderId="17" xfId="0" applyNumberFormat="1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6" fillId="2" borderId="0" xfId="0" applyFont="1" applyFill="1"/>
    <xf numFmtId="0" fontId="0" fillId="2" borderId="0" xfId="0" applyFont="1" applyFill="1"/>
    <xf numFmtId="0" fontId="12" fillId="2" borderId="0" xfId="0" applyFont="1" applyFill="1"/>
    <xf numFmtId="0" fontId="11" fillId="0" borderId="1" xfId="0" applyFont="1" applyFill="1" applyBorder="1" applyAlignment="1">
      <alignment horizontal="center" vertical="center" textRotation="90" wrapText="1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49" fontId="11" fillId="0" borderId="40" xfId="0" quotePrefix="1" applyNumberFormat="1" applyFont="1" applyBorder="1" applyAlignment="1" applyProtection="1">
      <alignment horizontal="center" vertical="center"/>
      <protection locked="0"/>
    </xf>
    <xf numFmtId="0" fontId="11" fillId="3" borderId="5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41" xfId="0" quotePrefix="1" applyNumberFormat="1" applyFont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1" xfId="0" quotePrefix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quotePrefix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quotePrefix="1" applyNumberFormat="1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49" fontId="11" fillId="0" borderId="24" xfId="0" quotePrefix="1" applyNumberFormat="1" applyFont="1" applyBorder="1" applyAlignment="1" applyProtection="1">
      <alignment horizontal="center" vertical="center"/>
      <protection locked="0"/>
    </xf>
    <xf numFmtId="0" fontId="11" fillId="2" borderId="2" xfId="0" quotePrefix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24" xfId="0" quotePrefix="1" applyFont="1" applyBorder="1" applyAlignment="1" applyProtection="1">
      <alignment horizontal="center" vertical="center"/>
      <protection locked="0"/>
    </xf>
    <xf numFmtId="49" fontId="11" fillId="2" borderId="2" xfId="0" quotePrefix="1" applyNumberFormat="1" applyFont="1" applyFill="1" applyBorder="1" applyAlignment="1" applyProtection="1">
      <alignment horizontal="center"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/>
      <protection locked="0"/>
    </xf>
    <xf numFmtId="49" fontId="11" fillId="2" borderId="24" xfId="0" quotePrefix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0" fontId="10" fillId="2" borderId="0" xfId="0" applyFont="1" applyFill="1"/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Continuous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" borderId="1" xfId="0" applyFont="1" applyFill="1" applyBorder="1" applyAlignment="1" applyProtection="1">
      <alignment horizontal="center" textRotation="90" wrapText="1" shrinkToFit="1"/>
      <protection locked="0"/>
    </xf>
    <xf numFmtId="0" fontId="11" fillId="2" borderId="1" xfId="0" applyFont="1" applyFill="1" applyBorder="1" applyAlignment="1" applyProtection="1">
      <alignment horizontal="center" textRotation="90" wrapText="1" shrinkToFit="1"/>
      <protection locked="0"/>
    </xf>
    <xf numFmtId="0" fontId="10" fillId="2" borderId="1" xfId="0" applyFont="1" applyFill="1" applyBorder="1" applyAlignment="1" applyProtection="1">
      <alignment horizontal="center" textRotation="90" shrinkToFit="1"/>
      <protection locked="0"/>
    </xf>
    <xf numFmtId="0" fontId="11" fillId="2" borderId="16" xfId="0" applyFont="1" applyFill="1" applyBorder="1" applyAlignment="1" applyProtection="1">
      <alignment horizontal="center" textRotation="90" shrinkToFit="1"/>
      <protection locked="0"/>
    </xf>
    <xf numFmtId="0" fontId="11" fillId="2" borderId="22" xfId="0" applyFont="1" applyFill="1" applyBorder="1" applyAlignment="1" applyProtection="1">
      <alignment horizontal="center" textRotation="90" shrinkToFit="1"/>
      <protection locked="0"/>
    </xf>
    <xf numFmtId="0" fontId="11" fillId="2" borderId="22" xfId="0" applyFont="1" applyFill="1" applyBorder="1" applyAlignment="1" applyProtection="1">
      <alignment horizontal="center" textRotation="90" wrapText="1"/>
      <protection locked="0"/>
    </xf>
    <xf numFmtId="0" fontId="11" fillId="2" borderId="22" xfId="0" applyFont="1" applyFill="1" applyBorder="1" applyAlignment="1" applyProtection="1">
      <alignment horizontal="center" textRotation="90" wrapText="1" shrinkToFit="1"/>
      <protection locked="0"/>
    </xf>
    <xf numFmtId="0" fontId="11" fillId="3" borderId="9" xfId="0" applyFont="1" applyFill="1" applyBorder="1" applyAlignment="1" applyProtection="1">
      <alignment horizontal="center" textRotation="90" shrinkToFi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164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 wrapText="1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left" vertical="center" wrapText="1" shrinkToFit="1"/>
      <protection locked="0"/>
    </xf>
    <xf numFmtId="0" fontId="11" fillId="2" borderId="24" xfId="0" applyFont="1" applyFill="1" applyBorder="1" applyAlignment="1" applyProtection="1">
      <alignment horizontal="left" vertical="center" wrapText="1" shrinkToFit="1"/>
      <protection locked="0"/>
    </xf>
    <xf numFmtId="49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left" vertical="center" wrapText="1" shrinkToFit="1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 wrapText="1" shrinkToFit="1"/>
      <protection locked="0"/>
    </xf>
    <xf numFmtId="0" fontId="11" fillId="0" borderId="2" xfId="0" applyFont="1" applyBorder="1" applyAlignment="1" applyProtection="1">
      <alignment horizontal="left" vertical="center" wrapText="1" shrinkToFit="1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Continuous" vertical="center"/>
      <protection locked="0"/>
    </xf>
    <xf numFmtId="0" fontId="11" fillId="0" borderId="16" xfId="0" applyFont="1" applyFill="1" applyBorder="1" applyAlignment="1" applyProtection="1">
      <alignment horizontal="center" textRotation="90" shrinkToFit="1"/>
      <protection locked="0"/>
    </xf>
    <xf numFmtId="0" fontId="11" fillId="0" borderId="17" xfId="0" applyFont="1" applyFill="1" applyBorder="1" applyAlignment="1" applyProtection="1">
      <alignment horizontal="center" textRotation="90" shrinkToFi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18" xfId="0" quotePrefix="1" applyFont="1" applyFill="1" applyBorder="1" applyAlignment="1" applyProtection="1">
      <alignment horizontal="center" vertical="center"/>
      <protection locked="0"/>
    </xf>
    <xf numFmtId="0" fontId="15" fillId="0" borderId="19" xfId="0" quotePrefix="1" applyFont="1" applyFill="1" applyBorder="1" applyAlignment="1" applyProtection="1">
      <alignment horizontal="center" vertical="center"/>
      <protection locked="0"/>
    </xf>
    <xf numFmtId="0" fontId="15" fillId="0" borderId="23" xfId="0" quotePrefix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4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3" xfId="0" quotePrefix="1" applyFont="1" applyFill="1" applyBorder="1" applyAlignment="1" applyProtection="1">
      <alignment horizontal="center" vertical="center"/>
      <protection locked="0"/>
    </xf>
    <xf numFmtId="0" fontId="11" fillId="0" borderId="5" xfId="0" quotePrefix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9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54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8" xfId="0" quotePrefix="1" applyFont="1" applyFill="1" applyBorder="1" applyAlignment="1" applyProtection="1">
      <alignment horizontal="center" vertical="center"/>
      <protection locked="0"/>
    </xf>
    <xf numFmtId="0" fontId="11" fillId="0" borderId="19" xfId="0" quotePrefix="1" applyFont="1" applyFill="1" applyBorder="1" applyAlignment="1" applyProtection="1">
      <alignment horizontal="center" vertical="center"/>
      <protection locked="0"/>
    </xf>
    <xf numFmtId="0" fontId="11" fillId="0" borderId="23" xfId="0" quotePrefix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3" xfId="0" applyFont="1" applyFill="1" applyBorder="1" applyAlignment="1" applyProtection="1">
      <alignment vertical="center" wrapText="1"/>
      <protection locked="0"/>
    </xf>
    <xf numFmtId="0" fontId="11" fillId="0" borderId="4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9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46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>
      <alignment horizontal="left" vertical="center" shrinkToFit="1"/>
    </xf>
    <xf numFmtId="0" fontId="17" fillId="0" borderId="0" xfId="0" quotePrefix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33" xfId="0" quotePrefix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14" fillId="0" borderId="43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/>
    </xf>
    <xf numFmtId="0" fontId="10" fillId="0" borderId="0" xfId="0" applyFont="1" applyFill="1"/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Continuous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quotePrefix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1" fillId="2" borderId="0" xfId="0" applyFont="1" applyFill="1" applyBorder="1"/>
    <xf numFmtId="2" fontId="11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Alignment="1" applyProtection="1">
      <alignment vertical="center"/>
      <protection locked="0"/>
    </xf>
    <xf numFmtId="2" fontId="11" fillId="0" borderId="1" xfId="0" applyNumberFormat="1" applyFont="1" applyFill="1" applyBorder="1" applyAlignment="1">
      <alignment horizontal="center" vertical="center" textRotation="90" wrapText="1"/>
    </xf>
    <xf numFmtId="2" fontId="11" fillId="0" borderId="44" xfId="0" applyNumberFormat="1" applyFont="1" applyFill="1" applyBorder="1" applyAlignment="1" applyProtection="1">
      <alignment vertical="center" wrapText="1"/>
      <protection locked="0"/>
    </xf>
    <xf numFmtId="2" fontId="11" fillId="0" borderId="0" xfId="0" applyNumberFormat="1" applyFont="1" applyFill="1" applyBorder="1" applyAlignment="1" applyProtection="1">
      <alignment vertical="center" wrapText="1"/>
      <protection locked="0"/>
    </xf>
    <xf numFmtId="2" fontId="11" fillId="0" borderId="4" xfId="0" applyNumberFormat="1" applyFont="1" applyFill="1" applyBorder="1" applyAlignment="1" applyProtection="1">
      <alignment vertical="center" wrapText="1"/>
      <protection locked="0"/>
    </xf>
    <xf numFmtId="2" fontId="11" fillId="0" borderId="0" xfId="0" applyNumberFormat="1" applyFont="1" applyFill="1"/>
    <xf numFmtId="2" fontId="11" fillId="2" borderId="0" xfId="0" applyNumberFormat="1" applyFont="1" applyFill="1"/>
    <xf numFmtId="164" fontId="0" fillId="2" borderId="0" xfId="0" applyNumberFormat="1" applyFill="1" applyBorder="1"/>
    <xf numFmtId="0" fontId="0" fillId="2" borderId="0" xfId="0" applyFont="1" applyFill="1" applyBorder="1"/>
    <xf numFmtId="0" fontId="12" fillId="2" borderId="0" xfId="0" applyFont="1" applyFill="1" applyBorder="1"/>
    <xf numFmtId="0" fontId="16" fillId="2" borderId="0" xfId="0" applyFont="1" applyFill="1" applyBorder="1"/>
    <xf numFmtId="0" fontId="11" fillId="0" borderId="16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wrapText="1"/>
    </xf>
    <xf numFmtId="1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/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2" fontId="11" fillId="2" borderId="0" xfId="0" applyNumberFormat="1" applyFont="1" applyFill="1" applyBorder="1" applyAlignment="1" applyProtection="1">
      <alignment vertical="center"/>
      <protection locked="0"/>
    </xf>
    <xf numFmtId="2" fontId="11" fillId="2" borderId="0" xfId="0" applyNumberFormat="1" applyFont="1" applyFill="1" applyAlignment="1" applyProtection="1">
      <alignment vertical="center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9" fontId="11" fillId="0" borderId="23" xfId="0" applyNumberFormat="1" applyFont="1" applyFill="1" applyBorder="1" applyAlignment="1" applyProtection="1">
      <alignment horizontal="center" vertical="center"/>
      <protection locked="0"/>
    </xf>
    <xf numFmtId="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9" fontId="15" fillId="0" borderId="5" xfId="0" applyNumberFormat="1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 applyProtection="1">
      <alignment horizontal="left" vertical="center" shrinkToFit="1"/>
      <protection locked="0"/>
    </xf>
    <xf numFmtId="0" fontId="8" fillId="2" borderId="25" xfId="0" applyFont="1" applyFill="1" applyBorder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33" xfId="0" applyFont="1" applyFill="1" applyBorder="1" applyAlignment="1" applyProtection="1">
      <alignment horizontal="left" vertical="center" shrinkToFit="1"/>
      <protection locked="0"/>
    </xf>
    <xf numFmtId="1" fontId="15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47" xfId="0" applyFont="1" applyFill="1" applyBorder="1" applyAlignment="1" applyProtection="1">
      <alignment horizontal="right" vertical="center"/>
      <protection locked="0"/>
    </xf>
    <xf numFmtId="0" fontId="22" fillId="0" borderId="28" xfId="0" applyFon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32" xfId="0" applyFont="1" applyFill="1" applyBorder="1" applyAlignment="1" applyProtection="1">
      <alignment horizontal="left" vertical="center" shrinkToFit="1"/>
      <protection locked="0"/>
    </xf>
    <xf numFmtId="0" fontId="8" fillId="2" borderId="51" xfId="0" applyFont="1" applyFill="1" applyBorder="1" applyAlignment="1" applyProtection="1">
      <alignment horizontal="left" vertical="center" shrinkToFit="1"/>
      <protection locked="0"/>
    </xf>
    <xf numFmtId="0" fontId="8" fillId="2" borderId="48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52" xfId="0" applyFont="1" applyFill="1" applyBorder="1" applyAlignment="1" applyProtection="1">
      <alignment horizontal="left" vertical="center" shrinkToFit="1"/>
      <protection locked="0"/>
    </xf>
    <xf numFmtId="0" fontId="10" fillId="2" borderId="4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24" fillId="0" borderId="4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textRotation="90" wrapText="1"/>
    </xf>
    <xf numFmtId="1" fontId="11" fillId="2" borderId="0" xfId="0" applyNumberFormat="1" applyFont="1" applyFill="1" applyBorder="1" applyAlignment="1" applyProtection="1">
      <alignment horizontal="center"/>
      <protection locked="0"/>
    </xf>
    <xf numFmtId="1" fontId="10" fillId="2" borderId="0" xfId="0" applyNumberFormat="1" applyFont="1" applyFill="1" applyBorder="1" applyAlignment="1" applyProtection="1">
      <alignment horizontal="center" shrinkToFit="1"/>
      <protection locked="0"/>
    </xf>
    <xf numFmtId="9" fontId="10" fillId="2" borderId="0" xfId="0" applyNumberFormat="1" applyFont="1" applyFill="1" applyBorder="1" applyAlignment="1" applyProtection="1">
      <alignment horizontal="center"/>
      <protection locked="0"/>
    </xf>
    <xf numFmtId="1" fontId="11" fillId="2" borderId="0" xfId="0" applyNumberFormat="1" applyFont="1" applyFill="1" applyBorder="1" applyAlignment="1" applyProtection="1">
      <alignment horizontal="center" wrapText="1"/>
      <protection locked="0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350" row="3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0672FFCE-83D1-4791-A544-2BE2450EADDA}">
  <we:reference id="1e10eb66-9ba2-46e3-84ee-57e2a49831f0" version="3.0.0.1" store="EXCatalog" storeType="EXCatalog"/>
  <we:alternateReferences>
    <we:reference id="WA104100404" version="3.0.0.1" store="pl-PL" storeType="OMEX"/>
  </we:alternateReferences>
  <we:properties>
    <we:property name="UniqueID" value="&quot;20222211647855656759&quot;"/>
    <we:property name="LC4s" value="&quot;&quot;"/>
    <we:property name="ECMqDj8nERBaIQ==" value="&quot;JB4B&quot;"/>
    <we:property name="Li0+NTM7" value="&quot;Ug==&quot;"/>
    <we:property name="JicpFjU4JxQUCAw9KxMUDgkjKBkoOytVBjUxSmhVR0wsLiw=" value="&quot;&quot;"/>
    <we:property name="JicpFjU4JxQUCAw9KxMUDgkjKBkoOytVBjUxSmhVR0wQIyoOPycRG1Eh" value="&quot;Ug==&quot;"/>
    <we:property name="JicpFjU4JxQUCAw9KxMUDgkjKBkoOytVBjUxSmhVR0wQIyoOPycRBUYj" value="&quot;U2J2SGplfkQ=&quot;"/>
    <we:property name="JicpFjU4JxQUCAw9KxMUDgkjKBkoOytVBjUxSmhVR0wQIyoOPycRBlcq" value="&quot;Ug==&quot;"/>
    <we:property name="JicpFjU4JxQUCAw9KxMUDgkjKBkoOytVBjUxSmhVR0wQIyoOPycRB1g+" value="&quot;Uw==&quot;"/>
    <we:property name="JicpFjU4JxQUCAw9KxMUDgkjKBkoOytVBjUxSmhVR0wQIyoOPycRAVsq" value="&quot;U2J2SQ==&quot;"/>
    <we:property name="JicpFjU4JxQUCAw9KxMUDgkjKBkoOytVBjUxSmhVR0wQIyoOPycRFkIh" value="&quot;U2J2SGpk&quot;"/>
    <we:property name="JicpFjU4JxQUCAw9KxMUDgkjKBkoOytVBjUxSmhVR0wQIyoOPycRGEcq" value="&quot;Uw==&quot;"/>
    <we:property name="JicpFjU4JxQUCAw9KxMUDgkjKBkoOytVBjUxSmhVR0wQIyoOPycRBkc8" value="&quot;Unx2&quot;"/>
    <we:property name="JicpFjU4JxQUCAw9KxMUDgkjKBkoOytVBjUxSmhVR0wQIyoOPycRB0ci" value="&quot;Uw==&quot;"/>
    <we:property name="JicpFjU4JxQUCAw9KxMUDgkjKBkoOytVBjUxSmhVR0wQIyoOPycRGEYy" value="&quot;U2J2T28=&quot;"/>
    <we:property name="JicpFjU4JxQUCAw9KxMUDgkjKBkoOytVBjUxSmhVR0wQIyoOPycRGFov" value="&quot;UHw=&quot;"/>
    <we:property name="JicpFjU4JxQUCAw9KxMUDgkjKBkoOytVBjUxSmhVR0wQIyoOPycRB1Yw" value="&quot;Ug==&quot;"/>
    <we:property name="JicpFjU4JxQUCAw9KxMUDgkjKBkoOytVBjUxSmhVR0wQIyoOPycRG0A0" value="&quot;UQ==&quot;"/>
    <we:property name="JicpFjU4JxQUCAw9KxMUDgkjKBkoOytVBjUxSmhVR0wQIyoOPycRFFcl" value="&quot;U2J2SGs=&quot;"/>
    <we:property name="JicpFjU4JxQUCAw9KxMUDgkjKBkoOytVBjUxSmhVR0wQIyoOPycRB1E1" value="&quot;Vg==&quot;"/>
    <we:property name="JicpFjU4JxQUCAw9KxMUDgkjKBkoOytVBjUxSmhVR0wQIyoOPycRFEY1" value="&quot;Ug==&quot;"/>
    <we:property name="JicpFjU4JxQUCAw9KxMUDgkjKBkoOytVBjUxSmhVR0wQIyoOPycRBkAn" value="&quot;Uw==&quot;"/>
    <we:property name="JicpFjU4JxQUCAw9KxMUDgkjKBkoOytVBjUxSmhVR0wQIyoOPycRGFEy" value="&quot;UQ==&quot;"/>
    <we:property name="JicpFjU4JxQUCAw9KxMUDgkjKBkoOytVBjUxSmhVR0wQIyoOPycRBlsl" value="&quot;Uw==&quot;"/>
    <we:property name="JicpFjU4JxQUCAw9KxMUDgkjKBkoOytVBjUxSmhVR0wQIyoOPycRGUQy" value="&quot;Uw==&quot;"/>
    <we:property name="JicpFjU4JxQUCAw9KxMUDgkjKBkoOytVBjUxSmhVR0wQIyoOPycRGUQ2" value="&quot;Uw==&quot;"/>
    <we:property name="JicpFjU4JxQUCAw9KxMUDgkjKBkoOytVBjUxSmhVR0wQIyoOPycRElU2" value="&quot;U2J2SGplfkQ=&quot;"/>
    <we:property name="JicpFjU4JxQUCAw9KxMUDgkjKBkoOytVBjUxSmhVR0wQIyoOPycRHEQ1" value="&quot;U2J/QQ==&quot;"/>
    <we:property name="JicpFjU4JxQUCAw9KxMUDgkjKBkoOytVBjUxSmhVR0wQIyoOPycRE1En" value="&quot;U2J2SGplfkQ=&quot;"/>
    <we:property name="JicpFjU4JxQUCAw9KxMUDgkjKBkoOytVBjUxSmhVR0wQIyoOPycRHEQv" value="&quot;Ug==&quot;"/>
    <we:property name="JicpFjU4JxQUCAw9KxMUDgkjKBkoOytVBjUxSmhVR0wQIyoOPycRHEQi" value="&quot;UA==&quot;"/>
  </we:properties>
  <we:bindings>
    <we:binding id="refEdit" type="matrix" appref="{1618A5AA-26D5-41D6-85F4-AC3862A2C1AD}"/>
    <we:binding id="Worker" type="matrix" appref="{682F25CE-BC45-428E-8853-7DA23823220D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A4A85EBE-B804-418C-A922-B2E88158D32A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>
    <we:binding id="RangeSelect" type="matrix" appref="{20D17F7F-069A-4D0E-B451-8840B40BC2F5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K131"/>
  <sheetViews>
    <sheetView tabSelected="1" zoomScale="75" zoomScaleNormal="75" workbookViewId="0">
      <selection activeCell="H11" sqref="H11"/>
    </sheetView>
  </sheetViews>
  <sheetFormatPr defaultColWidth="9.140625" defaultRowHeight="12.75" x14ac:dyDescent="0.2"/>
  <cols>
    <col min="1" max="1" width="5" style="50" customWidth="1"/>
    <col min="2" max="2" width="23.7109375" style="50" customWidth="1"/>
    <col min="3" max="3" width="16.85546875" style="50" customWidth="1"/>
    <col min="4" max="4" width="4.28515625" style="51" customWidth="1"/>
    <col min="5" max="5" width="4.28515625" style="50" customWidth="1"/>
    <col min="6" max="6" width="4.42578125" style="50" customWidth="1"/>
    <col min="7" max="7" width="4.7109375" style="52" customWidth="1"/>
    <col min="8" max="8" width="4.85546875" style="50" customWidth="1"/>
    <col min="9" max="11" width="4.5703125" style="50" customWidth="1"/>
    <col min="12" max="12" width="4.42578125" style="50" customWidth="1"/>
    <col min="13" max="13" width="3.5703125" style="50" customWidth="1"/>
    <col min="14" max="14" width="3.85546875" style="50" customWidth="1"/>
    <col min="15" max="16" width="4.42578125" style="152" customWidth="1"/>
    <col min="17" max="17" width="5.140625" style="152" customWidth="1"/>
    <col min="18" max="18" width="3.85546875" style="152" customWidth="1"/>
    <col min="19" max="19" width="3.85546875" style="51" customWidth="1"/>
    <col min="20" max="20" width="4.5703125" style="152" customWidth="1"/>
    <col min="21" max="21" width="4.42578125" style="152" customWidth="1"/>
    <col min="22" max="22" width="3.5703125" style="152" customWidth="1"/>
    <col min="23" max="23" width="5.5703125" style="152" customWidth="1"/>
    <col min="24" max="24" width="3.85546875" style="51" customWidth="1"/>
    <col min="25" max="25" width="4.42578125" style="179" customWidth="1"/>
    <col min="26" max="26" width="8" style="257" customWidth="1"/>
    <col min="27" max="27" width="6.28515625" style="50" customWidth="1"/>
    <col min="28" max="28" width="9.7109375" style="50" customWidth="1"/>
    <col min="29" max="29" width="7.140625" style="50" customWidth="1"/>
    <col min="30" max="30" width="25.42578125" style="249" customWidth="1"/>
    <col min="31" max="31" width="9.140625" style="243" customWidth="1"/>
    <col min="32" max="32" width="9.140625" style="243"/>
    <col min="33" max="33" width="9.140625" style="242"/>
    <col min="34" max="35" width="9.140625" style="244"/>
    <col min="36" max="36" width="9.140625" style="258"/>
    <col min="37" max="37" width="9.140625" style="244"/>
    <col min="38" max="16384" width="9.140625" style="16"/>
  </cols>
  <sheetData>
    <row r="1" spans="1:37" s="156" customFormat="1" ht="15.75" x14ac:dyDescent="0.2">
      <c r="A1" s="183" t="s">
        <v>220</v>
      </c>
      <c r="B1" s="184"/>
      <c r="C1" s="184"/>
      <c r="D1" s="185"/>
      <c r="E1" s="184"/>
      <c r="F1" s="184"/>
      <c r="G1" s="184"/>
      <c r="H1" s="184"/>
      <c r="I1" s="184"/>
      <c r="J1" s="124"/>
      <c r="K1" s="124"/>
      <c r="L1" s="124"/>
      <c r="M1" s="124"/>
      <c r="N1" s="124"/>
      <c r="O1" s="124"/>
      <c r="P1" s="125"/>
      <c r="Q1" s="125" t="s">
        <v>150</v>
      </c>
      <c r="R1" s="124"/>
      <c r="S1" s="124"/>
      <c r="T1" s="124"/>
      <c r="U1" s="124"/>
      <c r="V1" s="153"/>
      <c r="W1" s="153"/>
      <c r="X1" s="124"/>
      <c r="Y1" s="153"/>
      <c r="Z1" s="279"/>
      <c r="AA1" s="153"/>
      <c r="AB1" s="153"/>
      <c r="AC1" s="153"/>
      <c r="AD1" s="153"/>
      <c r="AE1" s="232"/>
      <c r="AF1" s="232"/>
      <c r="AG1" s="231"/>
      <c r="AH1" s="191"/>
      <c r="AI1" s="191"/>
      <c r="AJ1" s="230"/>
      <c r="AK1" s="191"/>
    </row>
    <row r="2" spans="1:37" s="156" customFormat="1" ht="15" thickBot="1" x14ac:dyDescent="0.25">
      <c r="A2" s="186" t="s">
        <v>142</v>
      </c>
      <c r="B2" s="179"/>
      <c r="C2" s="187"/>
      <c r="D2" s="124"/>
      <c r="E2" s="124"/>
      <c r="F2" s="124"/>
      <c r="G2" s="125"/>
      <c r="H2" s="124"/>
      <c r="I2" s="124"/>
      <c r="J2" s="124"/>
      <c r="K2" s="124"/>
      <c r="L2" s="124"/>
      <c r="M2" s="124"/>
      <c r="N2" s="124"/>
      <c r="O2" s="124"/>
      <c r="P2" s="124"/>
      <c r="Q2" s="126"/>
      <c r="R2" s="124"/>
      <c r="S2" s="124"/>
      <c r="T2" s="126"/>
      <c r="U2" s="124"/>
      <c r="V2" s="126"/>
      <c r="W2" s="124"/>
      <c r="X2" s="124"/>
      <c r="Y2" s="126"/>
      <c r="Z2" s="280"/>
      <c r="AA2" s="124"/>
      <c r="AB2" s="124"/>
      <c r="AC2" s="124"/>
      <c r="AD2" s="153"/>
      <c r="AE2" s="232"/>
      <c r="AF2" s="232"/>
      <c r="AG2" s="231"/>
      <c r="AH2" s="191"/>
      <c r="AI2" s="191"/>
      <c r="AJ2" s="230"/>
      <c r="AK2" s="191"/>
    </row>
    <row r="3" spans="1:37" ht="16.5" thickTop="1" thickBot="1" x14ac:dyDescent="0.25">
      <c r="A3" s="188"/>
      <c r="B3" s="124"/>
      <c r="C3" s="189"/>
      <c r="D3" s="124"/>
      <c r="E3" s="124"/>
      <c r="F3" s="190"/>
      <c r="G3" s="316" t="s">
        <v>2</v>
      </c>
      <c r="H3" s="317"/>
      <c r="I3" s="317"/>
      <c r="J3" s="317"/>
      <c r="K3" s="317"/>
      <c r="L3" s="317"/>
      <c r="M3" s="317"/>
      <c r="N3" s="318"/>
      <c r="O3" s="322" t="s">
        <v>0</v>
      </c>
      <c r="P3" s="323"/>
      <c r="Q3" s="323"/>
      <c r="R3" s="323"/>
      <c r="S3" s="324"/>
      <c r="T3" s="322" t="s">
        <v>1</v>
      </c>
      <c r="U3" s="323"/>
      <c r="V3" s="323"/>
      <c r="W3" s="323"/>
      <c r="X3" s="323"/>
      <c r="Y3" s="325"/>
      <c r="Z3" s="326"/>
      <c r="AA3" s="326"/>
      <c r="AB3" s="326"/>
      <c r="AC3" s="327"/>
      <c r="AD3" s="272"/>
    </row>
    <row r="4" spans="1:37" ht="16.5" thickTop="1" thickBot="1" x14ac:dyDescent="0.25">
      <c r="A4" s="188"/>
      <c r="B4" s="124"/>
      <c r="C4" s="189"/>
      <c r="D4" s="124"/>
      <c r="E4" s="124"/>
      <c r="F4" s="190"/>
      <c r="G4" s="319"/>
      <c r="H4" s="320"/>
      <c r="I4" s="320"/>
      <c r="J4" s="320"/>
      <c r="K4" s="320"/>
      <c r="L4" s="320"/>
      <c r="M4" s="320"/>
      <c r="N4" s="321"/>
      <c r="O4" s="127" t="s">
        <v>3</v>
      </c>
      <c r="P4" s="127"/>
      <c r="Q4" s="322" t="s">
        <v>4</v>
      </c>
      <c r="R4" s="324"/>
      <c r="S4" s="181"/>
      <c r="T4" s="127" t="s">
        <v>5</v>
      </c>
      <c r="U4" s="127"/>
      <c r="V4" s="322" t="s">
        <v>6</v>
      </c>
      <c r="W4" s="324"/>
      <c r="X4" s="217"/>
      <c r="Y4" s="328"/>
      <c r="Z4" s="329"/>
      <c r="AA4" s="329"/>
      <c r="AB4" s="329"/>
      <c r="AC4" s="330"/>
      <c r="AD4" s="272"/>
    </row>
    <row r="5" spans="1:37" ht="168.75" thickTop="1" thickBot="1" x14ac:dyDescent="0.25">
      <c r="A5" s="1" t="s">
        <v>7</v>
      </c>
      <c r="B5" s="55" t="s">
        <v>13</v>
      </c>
      <c r="C5" s="56" t="s">
        <v>23</v>
      </c>
      <c r="D5" s="57" t="s">
        <v>143</v>
      </c>
      <c r="E5" s="58" t="s">
        <v>15</v>
      </c>
      <c r="F5" s="58" t="s">
        <v>16</v>
      </c>
      <c r="G5" s="59" t="s">
        <v>8</v>
      </c>
      <c r="H5" s="60" t="s">
        <v>151</v>
      </c>
      <c r="I5" s="61" t="s">
        <v>152</v>
      </c>
      <c r="J5" s="61" t="s">
        <v>153</v>
      </c>
      <c r="K5" s="61" t="s">
        <v>154</v>
      </c>
      <c r="L5" s="61" t="s">
        <v>155</v>
      </c>
      <c r="M5" s="62" t="s">
        <v>156</v>
      </c>
      <c r="N5" s="63" t="s">
        <v>157</v>
      </c>
      <c r="O5" s="128" t="s">
        <v>9</v>
      </c>
      <c r="P5" s="129" t="s">
        <v>12</v>
      </c>
      <c r="Q5" s="128" t="s">
        <v>9</v>
      </c>
      <c r="R5" s="129" t="s">
        <v>12</v>
      </c>
      <c r="S5" s="64" t="s">
        <v>143</v>
      </c>
      <c r="T5" s="128" t="s">
        <v>9</v>
      </c>
      <c r="U5" s="129" t="s">
        <v>12</v>
      </c>
      <c r="V5" s="128" t="s">
        <v>9</v>
      </c>
      <c r="W5" s="129" t="s">
        <v>12</v>
      </c>
      <c r="X5" s="64" t="s">
        <v>143</v>
      </c>
      <c r="Y5" s="20" t="s">
        <v>14</v>
      </c>
      <c r="Z5" s="252" t="s">
        <v>17</v>
      </c>
      <c r="AA5" s="20" t="s">
        <v>18</v>
      </c>
      <c r="AB5" s="20" t="s">
        <v>22</v>
      </c>
      <c r="AC5" s="262" t="s">
        <v>21</v>
      </c>
      <c r="AD5" s="233"/>
    </row>
    <row r="6" spans="1:37" ht="16.5" thickTop="1" thickBot="1" x14ac:dyDescent="0.25">
      <c r="A6" s="5">
        <v>1</v>
      </c>
      <c r="B6" s="65">
        <v>2</v>
      </c>
      <c r="C6" s="65">
        <v>3</v>
      </c>
      <c r="D6" s="66">
        <v>4</v>
      </c>
      <c r="E6" s="65">
        <v>5</v>
      </c>
      <c r="F6" s="65">
        <v>6</v>
      </c>
      <c r="G6" s="6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130">
        <v>15</v>
      </c>
      <c r="P6" s="131">
        <v>16</v>
      </c>
      <c r="Q6" s="130">
        <v>17</v>
      </c>
      <c r="R6" s="131">
        <v>18</v>
      </c>
      <c r="S6" s="53">
        <v>19</v>
      </c>
      <c r="T6" s="130">
        <v>20</v>
      </c>
      <c r="U6" s="131">
        <v>21</v>
      </c>
      <c r="V6" s="130">
        <v>22</v>
      </c>
      <c r="W6" s="131">
        <v>23</v>
      </c>
      <c r="X6" s="53">
        <v>24</v>
      </c>
      <c r="Y6" s="131">
        <v>25</v>
      </c>
      <c r="Z6" s="269">
        <v>26</v>
      </c>
      <c r="AA6" s="67">
        <v>27</v>
      </c>
      <c r="AB6" s="67">
        <v>28</v>
      </c>
      <c r="AC6" s="263">
        <v>29</v>
      </c>
      <c r="AD6" s="234"/>
    </row>
    <row r="7" spans="1:37" ht="15.75" thickTop="1" thickBot="1" x14ac:dyDescent="0.25">
      <c r="A7" s="306" t="s">
        <v>29</v>
      </c>
      <c r="B7" s="307"/>
      <c r="C7" s="307"/>
      <c r="D7" s="307"/>
      <c r="E7" s="307"/>
      <c r="F7" s="307"/>
      <c r="G7" s="308"/>
      <c r="H7" s="308"/>
      <c r="I7" s="308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9"/>
      <c r="AD7" s="235"/>
    </row>
    <row r="8" spans="1:37" ht="26.25" customHeight="1" thickTop="1" thickBot="1" x14ac:dyDescent="0.25">
      <c r="A8" s="44">
        <v>1</v>
      </c>
      <c r="B8" s="68" t="s">
        <v>158</v>
      </c>
      <c r="C8" s="69" t="s">
        <v>145</v>
      </c>
      <c r="D8" s="25">
        <v>3</v>
      </c>
      <c r="E8" s="26">
        <v>1</v>
      </c>
      <c r="F8" s="27"/>
      <c r="G8" s="70">
        <f t="shared" ref="G8:G20" si="0">SUM(H8:N8)</f>
        <v>45</v>
      </c>
      <c r="H8" s="71">
        <f t="shared" ref="H8:I12" si="1">O8+Q8+T8+V8</f>
        <v>15</v>
      </c>
      <c r="I8" s="71">
        <f t="shared" si="1"/>
        <v>30</v>
      </c>
      <c r="J8" s="72"/>
      <c r="K8" s="73"/>
      <c r="L8" s="73"/>
      <c r="M8" s="73"/>
      <c r="N8" s="73"/>
      <c r="O8" s="132">
        <v>15</v>
      </c>
      <c r="P8" s="133">
        <v>30</v>
      </c>
      <c r="Q8" s="132"/>
      <c r="R8" s="133"/>
      <c r="S8" s="28">
        <f>D8</f>
        <v>3</v>
      </c>
      <c r="T8" s="132"/>
      <c r="U8" s="133"/>
      <c r="V8" s="132"/>
      <c r="W8" s="133"/>
      <c r="X8" s="28"/>
      <c r="Y8" s="158"/>
      <c r="Z8" s="74">
        <v>2.12</v>
      </c>
      <c r="AA8" s="75"/>
      <c r="AB8" s="76"/>
      <c r="AC8" s="264"/>
      <c r="AD8" s="236"/>
      <c r="AF8" s="242"/>
    </row>
    <row r="9" spans="1:37" ht="35.25" customHeight="1" thickTop="1" thickBot="1" x14ac:dyDescent="0.25">
      <c r="A9" s="44">
        <v>2</v>
      </c>
      <c r="B9" s="77" t="s">
        <v>159</v>
      </c>
      <c r="C9" s="69" t="s">
        <v>146</v>
      </c>
      <c r="D9" s="25">
        <v>3</v>
      </c>
      <c r="E9" s="26">
        <v>3</v>
      </c>
      <c r="F9" s="27"/>
      <c r="G9" s="70">
        <f t="shared" si="0"/>
        <v>45</v>
      </c>
      <c r="H9" s="71">
        <f t="shared" si="1"/>
        <v>15</v>
      </c>
      <c r="I9" s="71">
        <f t="shared" si="1"/>
        <v>30</v>
      </c>
      <c r="J9" s="78"/>
      <c r="K9" s="71"/>
      <c r="L9" s="71"/>
      <c r="M9" s="71"/>
      <c r="N9" s="71"/>
      <c r="O9" s="132"/>
      <c r="P9" s="133"/>
      <c r="Q9" s="132"/>
      <c r="R9" s="133"/>
      <c r="S9" s="28"/>
      <c r="T9" s="132">
        <v>15</v>
      </c>
      <c r="U9" s="133">
        <v>30</v>
      </c>
      <c r="V9" s="132"/>
      <c r="W9" s="133"/>
      <c r="X9" s="28">
        <f>D9</f>
        <v>3</v>
      </c>
      <c r="Y9" s="159"/>
      <c r="Z9" s="74">
        <v>2.12</v>
      </c>
      <c r="AA9" s="79"/>
      <c r="AB9" s="2">
        <f>D9</f>
        <v>3</v>
      </c>
      <c r="AC9" s="265"/>
      <c r="AD9" s="236"/>
      <c r="AF9" s="242"/>
    </row>
    <row r="10" spans="1:37" ht="28.5" customHeight="1" thickTop="1" thickBot="1" x14ac:dyDescent="0.25">
      <c r="A10" s="44">
        <v>3</v>
      </c>
      <c r="B10" s="83" t="s">
        <v>160</v>
      </c>
      <c r="C10" s="80" t="s">
        <v>147</v>
      </c>
      <c r="D10" s="180">
        <v>3</v>
      </c>
      <c r="E10" s="29">
        <v>2</v>
      </c>
      <c r="F10" s="30"/>
      <c r="G10" s="70">
        <f t="shared" si="0"/>
        <v>45</v>
      </c>
      <c r="H10" s="71">
        <f t="shared" si="1"/>
        <v>15</v>
      </c>
      <c r="I10" s="71">
        <f t="shared" si="1"/>
        <v>30</v>
      </c>
      <c r="J10" s="78"/>
      <c r="K10" s="81"/>
      <c r="L10" s="81"/>
      <c r="M10" s="81"/>
      <c r="N10" s="81"/>
      <c r="O10" s="134"/>
      <c r="P10" s="135"/>
      <c r="Q10" s="134">
        <v>15</v>
      </c>
      <c r="R10" s="135">
        <v>30</v>
      </c>
      <c r="S10" s="28">
        <f>D10</f>
        <v>3</v>
      </c>
      <c r="T10" s="134"/>
      <c r="U10" s="135"/>
      <c r="V10" s="134"/>
      <c r="W10" s="135"/>
      <c r="X10" s="28"/>
      <c r="Y10" s="159"/>
      <c r="Z10" s="74">
        <v>2.12</v>
      </c>
      <c r="AA10" s="79"/>
      <c r="AB10" s="2">
        <f t="shared" ref="AB10:AB12" si="2">D10</f>
        <v>3</v>
      </c>
      <c r="AC10" s="265"/>
      <c r="AD10" s="236"/>
      <c r="AF10" s="242"/>
    </row>
    <row r="11" spans="1:37" ht="27.75" customHeight="1" thickTop="1" thickBot="1" x14ac:dyDescent="0.25">
      <c r="A11" s="44">
        <v>4</v>
      </c>
      <c r="B11" s="82" t="s">
        <v>161</v>
      </c>
      <c r="C11" s="80" t="s">
        <v>148</v>
      </c>
      <c r="D11" s="180">
        <v>3</v>
      </c>
      <c r="E11" s="29">
        <v>1</v>
      </c>
      <c r="F11" s="30"/>
      <c r="G11" s="70">
        <f t="shared" si="0"/>
        <v>45</v>
      </c>
      <c r="H11" s="71">
        <f t="shared" si="1"/>
        <v>15</v>
      </c>
      <c r="I11" s="71">
        <f t="shared" si="1"/>
        <v>30</v>
      </c>
      <c r="J11" s="78"/>
      <c r="K11" s="81"/>
      <c r="L11" s="81"/>
      <c r="M11" s="81"/>
      <c r="N11" s="81"/>
      <c r="O11" s="134">
        <v>15</v>
      </c>
      <c r="P11" s="135">
        <v>30</v>
      </c>
      <c r="Q11" s="134"/>
      <c r="R11" s="135"/>
      <c r="S11" s="28">
        <f>D11</f>
        <v>3</v>
      </c>
      <c r="T11" s="134"/>
      <c r="U11" s="135"/>
      <c r="V11" s="134"/>
      <c r="W11" s="135"/>
      <c r="X11" s="28"/>
      <c r="Y11" s="159"/>
      <c r="Z11" s="74">
        <v>2.12</v>
      </c>
      <c r="AA11" s="79"/>
      <c r="AB11" s="2">
        <f t="shared" si="2"/>
        <v>3</v>
      </c>
      <c r="AC11" s="265"/>
      <c r="AD11" s="236"/>
      <c r="AF11" s="242"/>
    </row>
    <row r="12" spans="1:37" ht="25.5" customHeight="1" thickTop="1" thickBot="1" x14ac:dyDescent="0.25">
      <c r="A12" s="44">
        <v>5</v>
      </c>
      <c r="B12" s="83" t="s">
        <v>185</v>
      </c>
      <c r="C12" s="80" t="s">
        <v>217</v>
      </c>
      <c r="D12" s="180">
        <v>5</v>
      </c>
      <c r="E12" s="29">
        <v>2</v>
      </c>
      <c r="F12" s="30"/>
      <c r="G12" s="70">
        <f t="shared" si="0"/>
        <v>60</v>
      </c>
      <c r="H12" s="71">
        <f t="shared" si="1"/>
        <v>30</v>
      </c>
      <c r="I12" s="71">
        <f t="shared" si="1"/>
        <v>30</v>
      </c>
      <c r="J12" s="78"/>
      <c r="K12" s="81"/>
      <c r="L12" s="81"/>
      <c r="M12" s="81"/>
      <c r="N12" s="81"/>
      <c r="O12" s="134"/>
      <c r="P12" s="135"/>
      <c r="Q12" s="134">
        <v>30</v>
      </c>
      <c r="R12" s="135">
        <v>30</v>
      </c>
      <c r="S12" s="28">
        <f>D12</f>
        <v>5</v>
      </c>
      <c r="T12" s="134"/>
      <c r="U12" s="135"/>
      <c r="V12" s="134"/>
      <c r="W12" s="135"/>
      <c r="X12" s="28"/>
      <c r="Y12" s="159"/>
      <c r="Z12" s="74">
        <v>2.72</v>
      </c>
      <c r="AA12" s="79"/>
      <c r="AB12" s="2">
        <f t="shared" si="2"/>
        <v>5</v>
      </c>
      <c r="AC12" s="265"/>
      <c r="AD12" s="236"/>
      <c r="AF12" s="242"/>
    </row>
    <row r="13" spans="1:37" ht="29.25" customHeight="1" thickTop="1" thickBot="1" x14ac:dyDescent="0.25">
      <c r="A13" s="44">
        <v>6</v>
      </c>
      <c r="B13" s="82" t="s">
        <v>162</v>
      </c>
      <c r="C13" s="80" t="s">
        <v>149</v>
      </c>
      <c r="D13" s="180">
        <v>2</v>
      </c>
      <c r="E13" s="32"/>
      <c r="F13" s="33">
        <v>4</v>
      </c>
      <c r="G13" s="70">
        <f t="shared" si="0"/>
        <v>15</v>
      </c>
      <c r="H13" s="71">
        <f>O13+Q13+T13+V13</f>
        <v>15</v>
      </c>
      <c r="I13" s="71"/>
      <c r="J13" s="78"/>
      <c r="K13" s="81"/>
      <c r="L13" s="81"/>
      <c r="M13" s="81"/>
      <c r="N13" s="81"/>
      <c r="O13" s="134"/>
      <c r="P13" s="135"/>
      <c r="Q13" s="134"/>
      <c r="R13" s="135"/>
      <c r="S13" s="28"/>
      <c r="T13" s="134"/>
      <c r="U13" s="135"/>
      <c r="V13" s="134">
        <v>15</v>
      </c>
      <c r="W13" s="135"/>
      <c r="X13" s="28">
        <f>D13</f>
        <v>2</v>
      </c>
      <c r="Y13" s="159"/>
      <c r="Z13" s="74">
        <v>0.76</v>
      </c>
      <c r="AA13" s="79"/>
      <c r="AB13" s="44"/>
      <c r="AC13" s="265"/>
      <c r="AD13" s="236"/>
      <c r="AF13" s="242"/>
    </row>
    <row r="14" spans="1:37" ht="38.25" customHeight="1" thickTop="1" thickBot="1" x14ac:dyDescent="0.25">
      <c r="A14" s="44">
        <v>7</v>
      </c>
      <c r="B14" s="83" t="s">
        <v>188</v>
      </c>
      <c r="C14" s="80" t="s">
        <v>218</v>
      </c>
      <c r="D14" s="180">
        <v>5</v>
      </c>
      <c r="E14" s="29">
        <v>1</v>
      </c>
      <c r="F14" s="30"/>
      <c r="G14" s="70">
        <f t="shared" si="0"/>
        <v>60</v>
      </c>
      <c r="H14" s="71">
        <f>O14+Q14+T14+V14</f>
        <v>30</v>
      </c>
      <c r="I14" s="71">
        <f>P14+R14+U14+W14</f>
        <v>30</v>
      </c>
      <c r="J14" s="78"/>
      <c r="K14" s="81"/>
      <c r="L14" s="81"/>
      <c r="M14" s="81"/>
      <c r="N14" s="81"/>
      <c r="O14" s="134">
        <v>30</v>
      </c>
      <c r="P14" s="135">
        <v>30</v>
      </c>
      <c r="Q14" s="134"/>
      <c r="R14" s="135"/>
      <c r="S14" s="28">
        <f>D14</f>
        <v>5</v>
      </c>
      <c r="T14" s="134"/>
      <c r="U14" s="135"/>
      <c r="V14" s="134"/>
      <c r="W14" s="135"/>
      <c r="X14" s="28"/>
      <c r="Y14" s="159"/>
      <c r="Z14" s="74">
        <v>2.72</v>
      </c>
      <c r="AA14" s="79"/>
      <c r="AB14" s="44">
        <f>D14</f>
        <v>5</v>
      </c>
      <c r="AC14" s="265"/>
      <c r="AD14" s="236"/>
      <c r="AF14" s="242"/>
    </row>
    <row r="15" spans="1:37" ht="28.5" customHeight="1" thickTop="1" thickBot="1" x14ac:dyDescent="0.25">
      <c r="A15" s="44">
        <v>8</v>
      </c>
      <c r="B15" s="83" t="s">
        <v>30</v>
      </c>
      <c r="C15" s="80" t="s">
        <v>68</v>
      </c>
      <c r="D15" s="180">
        <v>1</v>
      </c>
      <c r="E15" s="32"/>
      <c r="F15" s="34">
        <v>1</v>
      </c>
      <c r="G15" s="70">
        <f t="shared" si="0"/>
        <v>10</v>
      </c>
      <c r="H15" s="71">
        <f>O15+Q15+T15+V15</f>
        <v>10</v>
      </c>
      <c r="I15" s="71">
        <f>P15+R15+U15+W15</f>
        <v>0</v>
      </c>
      <c r="J15" s="78"/>
      <c r="K15" s="81"/>
      <c r="L15" s="81"/>
      <c r="M15" s="81"/>
      <c r="N15" s="81"/>
      <c r="O15" s="134">
        <v>10</v>
      </c>
      <c r="P15" s="135"/>
      <c r="Q15" s="134"/>
      <c r="R15" s="135"/>
      <c r="S15" s="28">
        <f>D15</f>
        <v>1</v>
      </c>
      <c r="T15" s="134"/>
      <c r="U15" s="135"/>
      <c r="V15" s="134"/>
      <c r="W15" s="135"/>
      <c r="X15" s="28"/>
      <c r="Y15" s="159"/>
      <c r="Z15" s="74">
        <v>0.56000000000000005</v>
      </c>
      <c r="AA15" s="79"/>
      <c r="AB15" s="44"/>
      <c r="AC15" s="265"/>
      <c r="AD15" s="236"/>
      <c r="AF15" s="242"/>
    </row>
    <row r="16" spans="1:37" s="18" customFormat="1" ht="41.25" customHeight="1" thickTop="1" thickBot="1" x14ac:dyDescent="0.25">
      <c r="A16" s="44" t="s">
        <v>31</v>
      </c>
      <c r="B16" s="83" t="s">
        <v>200</v>
      </c>
      <c r="C16" s="84" t="s">
        <v>168</v>
      </c>
      <c r="D16" s="180">
        <v>2</v>
      </c>
      <c r="E16" s="32"/>
      <c r="F16" s="35">
        <v>1</v>
      </c>
      <c r="G16" s="70">
        <f t="shared" si="0"/>
        <v>15</v>
      </c>
      <c r="H16" s="71"/>
      <c r="I16" s="71"/>
      <c r="J16" s="78"/>
      <c r="K16" s="81"/>
      <c r="L16" s="81">
        <v>15</v>
      </c>
      <c r="M16" s="81"/>
      <c r="N16" s="81"/>
      <c r="O16" s="134"/>
      <c r="P16" s="135">
        <v>15</v>
      </c>
      <c r="Q16" s="134"/>
      <c r="R16" s="135"/>
      <c r="S16" s="28">
        <f>D16</f>
        <v>2</v>
      </c>
      <c r="T16" s="134"/>
      <c r="U16" s="135"/>
      <c r="V16" s="134"/>
      <c r="W16" s="135"/>
      <c r="X16" s="28"/>
      <c r="Y16" s="159"/>
      <c r="Z16" s="74">
        <v>0.76</v>
      </c>
      <c r="AA16" s="79"/>
      <c r="AB16" s="44"/>
      <c r="AC16" s="265"/>
      <c r="AD16" s="236"/>
      <c r="AE16" s="243"/>
      <c r="AF16" s="242"/>
      <c r="AG16" s="242"/>
      <c r="AH16" s="244"/>
      <c r="AI16" s="244"/>
      <c r="AJ16" s="258"/>
      <c r="AK16" s="259"/>
    </row>
    <row r="17" spans="1:37" s="18" customFormat="1" ht="42" customHeight="1" thickTop="1" thickBot="1" x14ac:dyDescent="0.25">
      <c r="A17" s="44" t="s">
        <v>32</v>
      </c>
      <c r="B17" s="83" t="s">
        <v>201</v>
      </c>
      <c r="C17" s="84" t="s">
        <v>169</v>
      </c>
      <c r="D17" s="180">
        <v>2</v>
      </c>
      <c r="E17" s="32" t="s">
        <v>25</v>
      </c>
      <c r="F17" s="35"/>
      <c r="G17" s="70">
        <f t="shared" si="0"/>
        <v>15</v>
      </c>
      <c r="H17" s="71"/>
      <c r="I17" s="71"/>
      <c r="J17" s="78"/>
      <c r="K17" s="81"/>
      <c r="L17" s="81">
        <v>15</v>
      </c>
      <c r="M17" s="81"/>
      <c r="N17" s="81"/>
      <c r="O17" s="134"/>
      <c r="P17" s="135"/>
      <c r="Q17" s="134"/>
      <c r="R17" s="135">
        <v>15</v>
      </c>
      <c r="S17" s="28">
        <f>D17</f>
        <v>2</v>
      </c>
      <c r="T17" s="134"/>
      <c r="U17" s="135"/>
      <c r="V17" s="134"/>
      <c r="W17" s="135"/>
      <c r="X17" s="28"/>
      <c r="Y17" s="159"/>
      <c r="Z17" s="74">
        <v>0.76</v>
      </c>
      <c r="AA17" s="79"/>
      <c r="AB17" s="44"/>
      <c r="AC17" s="265"/>
      <c r="AD17" s="236"/>
      <c r="AE17" s="243"/>
      <c r="AF17" s="242"/>
      <c r="AG17" s="242"/>
      <c r="AH17" s="244"/>
      <c r="AI17" s="244"/>
      <c r="AJ17" s="258"/>
      <c r="AK17" s="259"/>
    </row>
    <row r="18" spans="1:37" s="18" customFormat="1" ht="40.5" customHeight="1" thickTop="1" thickBot="1" x14ac:dyDescent="0.25">
      <c r="A18" s="44" t="s">
        <v>66</v>
      </c>
      <c r="B18" s="83" t="s">
        <v>202</v>
      </c>
      <c r="C18" s="84" t="s">
        <v>210</v>
      </c>
      <c r="D18" s="180">
        <v>3</v>
      </c>
      <c r="E18" s="32"/>
      <c r="F18" s="35">
        <v>3</v>
      </c>
      <c r="G18" s="70">
        <f t="shared" si="0"/>
        <v>30</v>
      </c>
      <c r="H18" s="71"/>
      <c r="I18" s="71"/>
      <c r="J18" s="78"/>
      <c r="K18" s="81"/>
      <c r="L18" s="81">
        <v>30</v>
      </c>
      <c r="M18" s="81"/>
      <c r="N18" s="81"/>
      <c r="O18" s="134"/>
      <c r="P18" s="135"/>
      <c r="Q18" s="134"/>
      <c r="R18" s="135"/>
      <c r="S18" s="28"/>
      <c r="T18" s="134"/>
      <c r="U18" s="135">
        <v>30</v>
      </c>
      <c r="V18" s="134"/>
      <c r="W18" s="135"/>
      <c r="X18" s="28">
        <f>D18</f>
        <v>3</v>
      </c>
      <c r="Y18" s="159"/>
      <c r="Z18" s="74">
        <v>1.36</v>
      </c>
      <c r="AA18" s="79"/>
      <c r="AB18" s="44"/>
      <c r="AC18" s="265"/>
      <c r="AD18" s="236"/>
      <c r="AE18" s="243"/>
      <c r="AF18" s="242"/>
      <c r="AG18" s="242"/>
      <c r="AH18" s="244"/>
      <c r="AI18" s="244"/>
      <c r="AJ18" s="258"/>
      <c r="AK18" s="259"/>
    </row>
    <row r="19" spans="1:37" ht="17.25" customHeight="1" thickTop="1" thickBot="1" x14ac:dyDescent="0.25">
      <c r="A19" s="44">
        <v>10</v>
      </c>
      <c r="B19" s="83" t="s">
        <v>33</v>
      </c>
      <c r="C19" s="84" t="s">
        <v>69</v>
      </c>
      <c r="D19" s="180">
        <v>2</v>
      </c>
      <c r="E19" s="32"/>
      <c r="F19" s="35">
        <v>1</v>
      </c>
      <c r="G19" s="70">
        <f t="shared" si="0"/>
        <v>15</v>
      </c>
      <c r="H19" s="71"/>
      <c r="I19" s="71">
        <f>P19+R19+U19+W19</f>
        <v>15</v>
      </c>
      <c r="J19" s="78"/>
      <c r="K19" s="81"/>
      <c r="L19" s="81"/>
      <c r="M19" s="81"/>
      <c r="N19" s="81"/>
      <c r="O19" s="134"/>
      <c r="P19" s="135">
        <v>15</v>
      </c>
      <c r="Q19" s="134"/>
      <c r="R19" s="135"/>
      <c r="S19" s="28">
        <f>D19</f>
        <v>2</v>
      </c>
      <c r="T19" s="134"/>
      <c r="U19" s="135"/>
      <c r="V19" s="134"/>
      <c r="W19" s="135"/>
      <c r="X19" s="28"/>
      <c r="Y19" s="159"/>
      <c r="Z19" s="74">
        <v>0.76</v>
      </c>
      <c r="AA19" s="79"/>
      <c r="AB19" s="44">
        <f>D19</f>
        <v>2</v>
      </c>
      <c r="AC19" s="265"/>
      <c r="AD19" s="236"/>
      <c r="AF19" s="242"/>
    </row>
    <row r="20" spans="1:37" ht="24.75" customHeight="1" thickTop="1" thickBot="1" x14ac:dyDescent="0.25">
      <c r="A20" s="44">
        <v>11</v>
      </c>
      <c r="B20" s="68" t="s">
        <v>34</v>
      </c>
      <c r="C20" s="69" t="s">
        <v>70</v>
      </c>
      <c r="D20" s="180">
        <v>2</v>
      </c>
      <c r="E20" s="36"/>
      <c r="F20" s="37">
        <v>1</v>
      </c>
      <c r="G20" s="85">
        <f t="shared" si="0"/>
        <v>15</v>
      </c>
      <c r="H20" s="86"/>
      <c r="I20" s="86">
        <f>P20+R20+U20+W20</f>
        <v>15</v>
      </c>
      <c r="J20" s="87"/>
      <c r="K20" s="86"/>
      <c r="L20" s="86"/>
      <c r="M20" s="86"/>
      <c r="N20" s="86"/>
      <c r="O20" s="136"/>
      <c r="P20" s="137">
        <v>15</v>
      </c>
      <c r="Q20" s="136"/>
      <c r="R20" s="137"/>
      <c r="S20" s="28">
        <f>D20</f>
        <v>2</v>
      </c>
      <c r="T20" s="136"/>
      <c r="U20" s="137"/>
      <c r="V20" s="136"/>
      <c r="W20" s="137"/>
      <c r="X20" s="28"/>
      <c r="Y20" s="160"/>
      <c r="Z20" s="74">
        <v>0.76</v>
      </c>
      <c r="AA20" s="88"/>
      <c r="AB20" s="89"/>
      <c r="AC20" s="266"/>
      <c r="AD20" s="236"/>
      <c r="AF20" s="242"/>
    </row>
    <row r="21" spans="1:37" s="19" customFormat="1" ht="14.25" thickTop="1" thickBot="1" x14ac:dyDescent="0.25">
      <c r="A21" s="310" t="s">
        <v>8</v>
      </c>
      <c r="B21" s="311"/>
      <c r="C21" s="90"/>
      <c r="D21" s="24">
        <f>D8+D9+D10+D11+D12+D13+D14+D15+D16+D17+D18+D19+D20</f>
        <v>36</v>
      </c>
      <c r="E21" s="6">
        <f>COUNTA(E8:E20)</f>
        <v>7</v>
      </c>
      <c r="F21" s="91">
        <f>COUNTA(F8:F20)</f>
        <v>6</v>
      </c>
      <c r="G21" s="11">
        <f>G8+G9+G10+G11+G12+G13+G14+G15+G16+G17+G18+G19+G20</f>
        <v>415</v>
      </c>
      <c r="H21" s="11">
        <f t="shared" ref="H21:S21" si="3">H8+H9+H10+H11+H12+H13+H14+H15+H16+H17+H18+H19+H20</f>
        <v>145</v>
      </c>
      <c r="I21" s="11">
        <f t="shared" si="3"/>
        <v>210</v>
      </c>
      <c r="J21" s="11">
        <f t="shared" si="3"/>
        <v>0</v>
      </c>
      <c r="K21" s="11">
        <f t="shared" si="3"/>
        <v>0</v>
      </c>
      <c r="L21" s="11">
        <f t="shared" si="3"/>
        <v>60</v>
      </c>
      <c r="M21" s="11">
        <f t="shared" si="3"/>
        <v>0</v>
      </c>
      <c r="N21" s="11">
        <f t="shared" si="3"/>
        <v>0</v>
      </c>
      <c r="O21" s="138">
        <f t="shared" si="3"/>
        <v>70</v>
      </c>
      <c r="P21" s="138">
        <f t="shared" si="3"/>
        <v>135</v>
      </c>
      <c r="Q21" s="138">
        <f t="shared" si="3"/>
        <v>45</v>
      </c>
      <c r="R21" s="138">
        <f t="shared" si="3"/>
        <v>75</v>
      </c>
      <c r="S21" s="21">
        <f t="shared" si="3"/>
        <v>28</v>
      </c>
      <c r="T21" s="138">
        <f>T8+T9+T10+T11+T12+T13+T14+T15+T16+T17+T18+T19+T20</f>
        <v>15</v>
      </c>
      <c r="U21" s="138">
        <f>U8+U9+U10+U11+U12+U13+U14+U15+U16+U17+U18+U19+U20</f>
        <v>60</v>
      </c>
      <c r="V21" s="138">
        <f>V8+V9+V10+V11+V12+V13+V14+V15+V16+V17+V18+V19+V20</f>
        <v>15</v>
      </c>
      <c r="W21" s="138">
        <f>W8+W9+W10+W11+W12+W13+W14+W15+W16+W17+W18+W19+W20</f>
        <v>0</v>
      </c>
      <c r="X21" s="21">
        <f t="shared" ref="X21" si="4">X8+X9+X10+X11+X12+X13+X14+X15+X16+X17+X18+X19+X20</f>
        <v>8</v>
      </c>
      <c r="Y21" s="138"/>
      <c r="Z21" s="15">
        <v>19.640000000000008</v>
      </c>
      <c r="AA21" s="11">
        <f>AA8+AA9+AA10+AA11+AA12+AA13+AA14+AA15+AA16+AA17+AA18+AA19+AA20</f>
        <v>0</v>
      </c>
      <c r="AB21" s="11">
        <f>AB8+AB9+AB10+AB11+AB12+AB13+AB14+AB15+AB16+AB17+AB18+AB19+AB20</f>
        <v>21</v>
      </c>
      <c r="AC21" s="8">
        <f>AC8+AC9+AC10+AC11+AC12+AC13+AC14+AC15+AC16+AC17+AC18+AC19+AC20</f>
        <v>0</v>
      </c>
      <c r="AD21" s="237"/>
      <c r="AE21" s="243"/>
      <c r="AF21" s="242"/>
      <c r="AG21" s="242"/>
      <c r="AH21" s="244"/>
      <c r="AI21" s="244"/>
      <c r="AJ21" s="258"/>
      <c r="AK21" s="260"/>
    </row>
    <row r="22" spans="1:37" ht="15.75" thickTop="1" thickBot="1" x14ac:dyDescent="0.25">
      <c r="A22" s="306" t="s">
        <v>35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9"/>
      <c r="AD22" s="235"/>
      <c r="AF22" s="242"/>
    </row>
    <row r="23" spans="1:37" ht="30" customHeight="1" thickTop="1" thickBot="1" x14ac:dyDescent="0.25">
      <c r="A23" s="44">
        <v>12</v>
      </c>
      <c r="B23" s="68" t="s">
        <v>163</v>
      </c>
      <c r="C23" s="69" t="s">
        <v>170</v>
      </c>
      <c r="D23" s="25">
        <v>3</v>
      </c>
      <c r="E23" s="38" t="s">
        <v>27</v>
      </c>
      <c r="F23" s="39"/>
      <c r="G23" s="92">
        <f t="shared" ref="G23:G29" si="5">SUM(H23:N23)</f>
        <v>45</v>
      </c>
      <c r="H23" s="93">
        <f>O23+Q23+T23+V23</f>
        <v>15</v>
      </c>
      <c r="I23" s="93">
        <f>P23+R23+U23+W23</f>
        <v>30</v>
      </c>
      <c r="J23" s="93"/>
      <c r="K23" s="94"/>
      <c r="L23" s="93"/>
      <c r="M23" s="93"/>
      <c r="N23" s="93"/>
      <c r="O23" s="132"/>
      <c r="P23" s="133"/>
      <c r="Q23" s="132"/>
      <c r="R23" s="133"/>
      <c r="S23" s="28"/>
      <c r="T23" s="132">
        <v>15</v>
      </c>
      <c r="U23" s="133">
        <v>30</v>
      </c>
      <c r="V23" s="132"/>
      <c r="W23" s="133"/>
      <c r="X23" s="66">
        <f>D23</f>
        <v>3</v>
      </c>
      <c r="Y23" s="161"/>
      <c r="Z23" s="74">
        <v>2.12</v>
      </c>
      <c r="AA23" s="95"/>
      <c r="AB23" s="96">
        <f>D23</f>
        <v>3</v>
      </c>
      <c r="AC23" s="264"/>
      <c r="AD23" s="236"/>
      <c r="AF23" s="242"/>
    </row>
    <row r="24" spans="1:37" ht="18" customHeight="1" thickTop="1" thickBot="1" x14ac:dyDescent="0.25">
      <c r="A24" s="44">
        <v>13</v>
      </c>
      <c r="B24" s="97" t="s">
        <v>37</v>
      </c>
      <c r="C24" s="69" t="s">
        <v>71</v>
      </c>
      <c r="D24" s="40">
        <v>2</v>
      </c>
      <c r="E24" s="38"/>
      <c r="F24" s="38" t="s">
        <v>26</v>
      </c>
      <c r="G24" s="70">
        <f t="shared" si="5"/>
        <v>15</v>
      </c>
      <c r="H24" s="71">
        <f>O24+Q24+T24+V24</f>
        <v>15</v>
      </c>
      <c r="I24" s="71"/>
      <c r="J24" s="71"/>
      <c r="K24" s="98"/>
      <c r="L24" s="71"/>
      <c r="M24" s="71"/>
      <c r="N24" s="71"/>
      <c r="O24" s="132"/>
      <c r="P24" s="133"/>
      <c r="Q24" s="132"/>
      <c r="R24" s="133"/>
      <c r="S24" s="28"/>
      <c r="T24" s="132"/>
      <c r="U24" s="133"/>
      <c r="V24" s="132">
        <v>15</v>
      </c>
      <c r="W24" s="133"/>
      <c r="X24" s="66">
        <f>D24</f>
        <v>2</v>
      </c>
      <c r="Y24" s="161"/>
      <c r="Z24" s="74">
        <v>0.76</v>
      </c>
      <c r="AA24" s="79"/>
      <c r="AB24" s="96">
        <f t="shared" ref="AB24:AB29" si="6">D24</f>
        <v>2</v>
      </c>
      <c r="AC24" s="265"/>
      <c r="AD24" s="236"/>
      <c r="AF24" s="242"/>
    </row>
    <row r="25" spans="1:37" ht="16.5" customHeight="1" thickTop="1" thickBot="1" x14ac:dyDescent="0.25">
      <c r="A25" s="44">
        <v>14</v>
      </c>
      <c r="B25" s="68" t="s">
        <v>38</v>
      </c>
      <c r="C25" s="69" t="s">
        <v>72</v>
      </c>
      <c r="D25" s="25">
        <v>3</v>
      </c>
      <c r="E25" s="38"/>
      <c r="F25" s="39" t="s">
        <v>28</v>
      </c>
      <c r="G25" s="70">
        <f t="shared" si="5"/>
        <v>30</v>
      </c>
      <c r="H25" s="71">
        <f>O25+Q25+T25+V25</f>
        <v>30</v>
      </c>
      <c r="I25" s="71"/>
      <c r="J25" s="71"/>
      <c r="K25" s="94"/>
      <c r="L25" s="71"/>
      <c r="M25" s="71"/>
      <c r="N25" s="71"/>
      <c r="O25" s="132">
        <v>30</v>
      </c>
      <c r="P25" s="133"/>
      <c r="Q25" s="132"/>
      <c r="R25" s="133"/>
      <c r="S25" s="28">
        <f>D25</f>
        <v>3</v>
      </c>
      <c r="T25" s="132"/>
      <c r="U25" s="133"/>
      <c r="V25" s="132"/>
      <c r="W25" s="133"/>
      <c r="X25" s="66"/>
      <c r="Y25" s="161"/>
      <c r="Z25" s="74">
        <v>1.36</v>
      </c>
      <c r="AA25" s="79"/>
      <c r="AB25" s="96">
        <f t="shared" si="6"/>
        <v>3</v>
      </c>
      <c r="AC25" s="265"/>
      <c r="AD25" s="236"/>
      <c r="AF25" s="242"/>
    </row>
    <row r="26" spans="1:37" ht="29.25" customHeight="1" thickTop="1" thickBot="1" x14ac:dyDescent="0.25">
      <c r="A26" s="44">
        <v>15</v>
      </c>
      <c r="B26" s="77" t="s">
        <v>164</v>
      </c>
      <c r="C26" s="69" t="s">
        <v>171</v>
      </c>
      <c r="D26" s="25">
        <v>3</v>
      </c>
      <c r="E26" s="38" t="s">
        <v>25</v>
      </c>
      <c r="F26" s="39"/>
      <c r="G26" s="70">
        <f t="shared" si="5"/>
        <v>30</v>
      </c>
      <c r="H26" s="71">
        <f>O26+Q26+T26+V26</f>
        <v>30</v>
      </c>
      <c r="I26" s="71"/>
      <c r="J26" s="71"/>
      <c r="K26" s="98"/>
      <c r="L26" s="71"/>
      <c r="M26" s="71"/>
      <c r="N26" s="71"/>
      <c r="O26" s="132"/>
      <c r="P26" s="133"/>
      <c r="Q26" s="132">
        <v>30</v>
      </c>
      <c r="R26" s="133"/>
      <c r="S26" s="28">
        <f>D26</f>
        <v>3</v>
      </c>
      <c r="T26" s="132"/>
      <c r="U26" s="133"/>
      <c r="V26" s="132"/>
      <c r="W26" s="133"/>
      <c r="X26" s="66"/>
      <c r="Y26" s="161"/>
      <c r="Z26" s="74">
        <v>1.36</v>
      </c>
      <c r="AA26" s="79"/>
      <c r="AB26" s="96">
        <f t="shared" si="6"/>
        <v>3</v>
      </c>
      <c r="AC26" s="265"/>
      <c r="AD26" s="236"/>
      <c r="AF26" s="242"/>
    </row>
    <row r="27" spans="1:37" ht="28.5" customHeight="1" thickTop="1" thickBot="1" x14ac:dyDescent="0.25">
      <c r="A27" s="44">
        <v>16</v>
      </c>
      <c r="B27" s="68" t="s">
        <v>165</v>
      </c>
      <c r="C27" s="69" t="s">
        <v>172</v>
      </c>
      <c r="D27" s="25">
        <v>2</v>
      </c>
      <c r="E27" s="43"/>
      <c r="F27" s="39" t="s">
        <v>26</v>
      </c>
      <c r="G27" s="70">
        <f t="shared" si="5"/>
        <v>15</v>
      </c>
      <c r="H27" s="71"/>
      <c r="I27" s="71">
        <f>P27+R27+U27+W27</f>
        <v>15</v>
      </c>
      <c r="J27" s="71"/>
      <c r="K27" s="98"/>
      <c r="L27" s="71"/>
      <c r="M27" s="71"/>
      <c r="N27" s="71"/>
      <c r="O27" s="132"/>
      <c r="P27" s="133"/>
      <c r="Q27" s="132"/>
      <c r="R27" s="133"/>
      <c r="S27" s="28"/>
      <c r="T27" s="132"/>
      <c r="U27" s="133"/>
      <c r="V27" s="132"/>
      <c r="W27" s="133">
        <v>15</v>
      </c>
      <c r="X27" s="66">
        <f>D27</f>
        <v>2</v>
      </c>
      <c r="Y27" s="161"/>
      <c r="Z27" s="74">
        <v>0.76</v>
      </c>
      <c r="AA27" s="79"/>
      <c r="AB27" s="96">
        <f t="shared" si="6"/>
        <v>2</v>
      </c>
      <c r="AC27" s="265"/>
      <c r="AD27" s="236"/>
      <c r="AF27" s="242"/>
    </row>
    <row r="28" spans="1:37" ht="27.75" customHeight="1" thickTop="1" thickBot="1" x14ac:dyDescent="0.25">
      <c r="A28" s="44">
        <v>17</v>
      </c>
      <c r="B28" s="68" t="s">
        <v>166</v>
      </c>
      <c r="C28" s="69" t="s">
        <v>173</v>
      </c>
      <c r="D28" s="25">
        <v>3</v>
      </c>
      <c r="E28" s="43"/>
      <c r="F28" s="39" t="s">
        <v>27</v>
      </c>
      <c r="G28" s="70">
        <f t="shared" si="5"/>
        <v>30</v>
      </c>
      <c r="H28" s="71"/>
      <c r="I28" s="71">
        <f>P28+R28+U28+W28</f>
        <v>30</v>
      </c>
      <c r="J28" s="71"/>
      <c r="K28" s="98"/>
      <c r="L28" s="71"/>
      <c r="M28" s="71"/>
      <c r="N28" s="71"/>
      <c r="O28" s="132"/>
      <c r="P28" s="133"/>
      <c r="Q28" s="132"/>
      <c r="R28" s="133"/>
      <c r="S28" s="28"/>
      <c r="T28" s="132"/>
      <c r="U28" s="133">
        <v>30</v>
      </c>
      <c r="V28" s="132"/>
      <c r="W28" s="133"/>
      <c r="X28" s="66">
        <f>D28</f>
        <v>3</v>
      </c>
      <c r="Y28" s="161"/>
      <c r="Z28" s="74">
        <v>1.36</v>
      </c>
      <c r="AA28" s="79"/>
      <c r="AB28" s="96">
        <f t="shared" si="6"/>
        <v>3</v>
      </c>
      <c r="AC28" s="265"/>
      <c r="AD28" s="236"/>
      <c r="AF28" s="242"/>
    </row>
    <row r="29" spans="1:37" ht="41.45" customHeight="1" thickTop="1" thickBot="1" x14ac:dyDescent="0.25">
      <c r="A29" s="44">
        <v>18</v>
      </c>
      <c r="B29" s="82" t="s">
        <v>167</v>
      </c>
      <c r="C29" s="69" t="s">
        <v>174</v>
      </c>
      <c r="D29" s="25">
        <v>3</v>
      </c>
      <c r="E29" s="38" t="s">
        <v>25</v>
      </c>
      <c r="F29" s="39"/>
      <c r="G29" s="70">
        <f t="shared" si="5"/>
        <v>45</v>
      </c>
      <c r="H29" s="71">
        <f>O29+Q29+T29+V29</f>
        <v>15</v>
      </c>
      <c r="I29" s="71">
        <f>P29+R29+U29+W29</f>
        <v>30</v>
      </c>
      <c r="J29" s="71"/>
      <c r="K29" s="98"/>
      <c r="L29" s="71"/>
      <c r="M29" s="71"/>
      <c r="N29" s="71"/>
      <c r="O29" s="132"/>
      <c r="P29" s="133"/>
      <c r="Q29" s="132">
        <v>15</v>
      </c>
      <c r="R29" s="133">
        <v>30</v>
      </c>
      <c r="S29" s="28">
        <f>D29</f>
        <v>3</v>
      </c>
      <c r="T29" s="132"/>
      <c r="U29" s="133"/>
      <c r="V29" s="132"/>
      <c r="W29" s="133"/>
      <c r="X29" s="182"/>
      <c r="Y29" s="162"/>
      <c r="Z29" s="74">
        <v>2.12</v>
      </c>
      <c r="AA29" s="79"/>
      <c r="AB29" s="96">
        <f t="shared" si="6"/>
        <v>3</v>
      </c>
      <c r="AC29" s="265"/>
      <c r="AD29" s="236"/>
      <c r="AF29" s="242"/>
    </row>
    <row r="30" spans="1:37" s="19" customFormat="1" ht="14.25" thickTop="1" thickBot="1" x14ac:dyDescent="0.25">
      <c r="A30" s="310" t="s">
        <v>8</v>
      </c>
      <c r="B30" s="312"/>
      <c r="C30" s="99"/>
      <c r="D30" s="21">
        <f t="shared" ref="D30:X30" si="7">D23+D24+D25+D26+D27+D28+D29</f>
        <v>19</v>
      </c>
      <c r="E30" s="6">
        <f>COUNTA(E23:E29)</f>
        <v>3</v>
      </c>
      <c r="F30" s="6">
        <f>COUNTA(F23:F29)</f>
        <v>4</v>
      </c>
      <c r="G30" s="11">
        <f t="shared" si="7"/>
        <v>210</v>
      </c>
      <c r="H30" s="11">
        <f t="shared" si="7"/>
        <v>105</v>
      </c>
      <c r="I30" s="11">
        <f t="shared" si="7"/>
        <v>105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0</v>
      </c>
      <c r="O30" s="138">
        <f t="shared" si="7"/>
        <v>30</v>
      </c>
      <c r="P30" s="138">
        <f t="shared" si="7"/>
        <v>0</v>
      </c>
      <c r="Q30" s="138">
        <f t="shared" si="7"/>
        <v>45</v>
      </c>
      <c r="R30" s="138">
        <f t="shared" si="7"/>
        <v>30</v>
      </c>
      <c r="S30" s="21">
        <f t="shared" si="7"/>
        <v>9</v>
      </c>
      <c r="T30" s="138">
        <f t="shared" si="7"/>
        <v>15</v>
      </c>
      <c r="U30" s="138">
        <f t="shared" si="7"/>
        <v>60</v>
      </c>
      <c r="V30" s="138">
        <f t="shared" si="7"/>
        <v>15</v>
      </c>
      <c r="W30" s="138">
        <f t="shared" si="7"/>
        <v>15</v>
      </c>
      <c r="X30" s="21">
        <f t="shared" si="7"/>
        <v>10</v>
      </c>
      <c r="Y30" s="138"/>
      <c r="Z30" s="15">
        <v>9.84</v>
      </c>
      <c r="AA30" s="11">
        <f>AA23+AA24+AA25+AA26+AA27+AA28+AA29</f>
        <v>0</v>
      </c>
      <c r="AB30" s="11">
        <f>AB23+AB24+AB25+AB26+AB27+AB28+AB29</f>
        <v>19</v>
      </c>
      <c r="AC30" s="12">
        <f>AC23+AC24+AC25+AC26+AC27+AC28+AC29</f>
        <v>0</v>
      </c>
      <c r="AD30" s="237"/>
      <c r="AE30" s="243"/>
      <c r="AF30" s="242"/>
      <c r="AG30" s="242"/>
      <c r="AH30" s="244"/>
      <c r="AI30" s="244"/>
      <c r="AJ30" s="258"/>
      <c r="AK30" s="260"/>
    </row>
    <row r="31" spans="1:37" ht="15.75" thickTop="1" thickBot="1" x14ac:dyDescent="0.25">
      <c r="A31" s="306" t="s">
        <v>60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9"/>
      <c r="AD31" s="235"/>
      <c r="AF31" s="242"/>
    </row>
    <row r="32" spans="1:37" ht="16.5" thickTop="1" thickBot="1" x14ac:dyDescent="0.25">
      <c r="A32" s="3">
        <v>19</v>
      </c>
      <c r="B32" s="100" t="s">
        <v>40</v>
      </c>
      <c r="C32" s="117" t="s">
        <v>73</v>
      </c>
      <c r="D32" s="25">
        <v>5</v>
      </c>
      <c r="E32" s="38"/>
      <c r="F32" s="39" t="s">
        <v>25</v>
      </c>
      <c r="G32" s="102">
        <f>SUM(H32:N32)</f>
        <v>30</v>
      </c>
      <c r="H32" s="103">
        <f>O32+Q32+T32+V32</f>
        <v>0</v>
      </c>
      <c r="I32" s="93"/>
      <c r="J32" s="93"/>
      <c r="K32" s="93"/>
      <c r="L32" s="93"/>
      <c r="M32" s="93">
        <v>30</v>
      </c>
      <c r="N32" s="93"/>
      <c r="O32" s="139"/>
      <c r="P32" s="140"/>
      <c r="Q32" s="139"/>
      <c r="R32" s="140">
        <v>30</v>
      </c>
      <c r="S32" s="104">
        <f>D32</f>
        <v>5</v>
      </c>
      <c r="T32" s="139"/>
      <c r="U32" s="154"/>
      <c r="V32" s="139"/>
      <c r="W32" s="140"/>
      <c r="X32" s="104"/>
      <c r="Y32" s="163">
        <f>S32</f>
        <v>5</v>
      </c>
      <c r="Z32" s="74">
        <v>1.42</v>
      </c>
      <c r="AA32" s="75"/>
      <c r="AB32" s="76"/>
      <c r="AC32" s="264"/>
      <c r="AD32" s="236"/>
      <c r="AF32" s="242"/>
    </row>
    <row r="33" spans="1:37" ht="16.5" thickTop="1" thickBot="1" x14ac:dyDescent="0.25">
      <c r="A33" s="2">
        <v>20</v>
      </c>
      <c r="B33" s="100" t="s">
        <v>41</v>
      </c>
      <c r="C33" s="116" t="s">
        <v>74</v>
      </c>
      <c r="D33" s="25">
        <v>5</v>
      </c>
      <c r="E33" s="38"/>
      <c r="F33" s="39" t="s">
        <v>27</v>
      </c>
      <c r="G33" s="102">
        <f>SUM(H33:N33)</f>
        <v>30</v>
      </c>
      <c r="H33" s="103">
        <f>O33+Q33+T33+V33</f>
        <v>0</v>
      </c>
      <c r="I33" s="93"/>
      <c r="J33" s="71"/>
      <c r="K33" s="71"/>
      <c r="L33" s="71"/>
      <c r="M33" s="71">
        <v>30</v>
      </c>
      <c r="N33" s="71"/>
      <c r="O33" s="132"/>
      <c r="P33" s="133"/>
      <c r="Q33" s="132"/>
      <c r="R33" s="133"/>
      <c r="S33" s="104"/>
      <c r="T33" s="132"/>
      <c r="U33" s="155">
        <v>30</v>
      </c>
      <c r="V33" s="132"/>
      <c r="W33" s="133"/>
      <c r="X33" s="28">
        <f>D33</f>
        <v>5</v>
      </c>
      <c r="Y33" s="164">
        <f>X33</f>
        <v>5</v>
      </c>
      <c r="Z33" s="74">
        <v>1.42</v>
      </c>
      <c r="AA33" s="79"/>
      <c r="AB33" s="44"/>
      <c r="AC33" s="265"/>
      <c r="AD33" s="236"/>
      <c r="AF33" s="242"/>
    </row>
    <row r="34" spans="1:37" ht="16.5" thickTop="1" thickBot="1" x14ac:dyDescent="0.25">
      <c r="A34" s="4">
        <v>21</v>
      </c>
      <c r="B34" s="105" t="s">
        <v>42</v>
      </c>
      <c r="C34" s="157" t="s">
        <v>75</v>
      </c>
      <c r="D34" s="180">
        <v>10</v>
      </c>
      <c r="E34" s="32"/>
      <c r="F34" s="41" t="s">
        <v>26</v>
      </c>
      <c r="G34" s="102">
        <f>SUM(H34:N34)</f>
        <v>30</v>
      </c>
      <c r="H34" s="103">
        <f>O34+Q34+T34+V34</f>
        <v>0</v>
      </c>
      <c r="I34" s="93"/>
      <c r="J34" s="71"/>
      <c r="K34" s="71"/>
      <c r="L34" s="71"/>
      <c r="M34" s="71">
        <v>30</v>
      </c>
      <c r="N34" s="71"/>
      <c r="O34" s="132"/>
      <c r="P34" s="133"/>
      <c r="Q34" s="132"/>
      <c r="R34" s="133"/>
      <c r="S34" s="104"/>
      <c r="T34" s="132"/>
      <c r="U34" s="155"/>
      <c r="V34" s="132"/>
      <c r="W34" s="133">
        <v>30</v>
      </c>
      <c r="X34" s="28">
        <f>D34</f>
        <v>10</v>
      </c>
      <c r="Y34" s="164">
        <f>X34</f>
        <v>10</v>
      </c>
      <c r="Z34" s="74">
        <v>1.42</v>
      </c>
      <c r="AA34" s="88"/>
      <c r="AB34" s="89"/>
      <c r="AC34" s="266"/>
      <c r="AD34" s="236"/>
      <c r="AF34" s="242"/>
    </row>
    <row r="35" spans="1:37" ht="16.5" thickTop="1" thickBot="1" x14ac:dyDescent="0.25">
      <c r="A35" s="313" t="s">
        <v>8</v>
      </c>
      <c r="B35" s="314"/>
      <c r="C35" s="90"/>
      <c r="D35" s="24">
        <f>SUM(D32:D34)</f>
        <v>20</v>
      </c>
      <c r="E35" s="6"/>
      <c r="F35" s="7">
        <f>COUNTA(F32:F34)</f>
        <v>3</v>
      </c>
      <c r="G35" s="6">
        <f t="shared" ref="G35:AC35" si="8">SUM(G32:G34)</f>
        <v>90</v>
      </c>
      <c r="H35" s="8">
        <f t="shared" si="8"/>
        <v>0</v>
      </c>
      <c r="I35" s="9">
        <f t="shared" si="8"/>
        <v>0</v>
      </c>
      <c r="J35" s="9">
        <f t="shared" si="8"/>
        <v>0</v>
      </c>
      <c r="K35" s="9">
        <f t="shared" si="8"/>
        <v>0</v>
      </c>
      <c r="L35" s="9">
        <f t="shared" si="8"/>
        <v>0</v>
      </c>
      <c r="M35" s="9">
        <f>SUM(M32:M34)</f>
        <v>90</v>
      </c>
      <c r="N35" s="10">
        <f t="shared" si="8"/>
        <v>0</v>
      </c>
      <c r="O35" s="141">
        <f t="shared" si="8"/>
        <v>0</v>
      </c>
      <c r="P35" s="142">
        <f t="shared" si="8"/>
        <v>0</v>
      </c>
      <c r="Q35" s="141">
        <f t="shared" si="8"/>
        <v>0</v>
      </c>
      <c r="R35" s="142">
        <f t="shared" si="8"/>
        <v>30</v>
      </c>
      <c r="S35" s="23">
        <f t="shared" si="8"/>
        <v>5</v>
      </c>
      <c r="T35" s="141">
        <f t="shared" si="8"/>
        <v>0</v>
      </c>
      <c r="U35" s="142">
        <f t="shared" si="8"/>
        <v>30</v>
      </c>
      <c r="V35" s="141">
        <f t="shared" si="8"/>
        <v>0</v>
      </c>
      <c r="W35" s="142">
        <f t="shared" si="8"/>
        <v>30</v>
      </c>
      <c r="X35" s="23">
        <f t="shared" si="8"/>
        <v>15</v>
      </c>
      <c r="Y35" s="142">
        <f t="shared" si="8"/>
        <v>20</v>
      </c>
      <c r="Z35" s="14">
        <v>4.26</v>
      </c>
      <c r="AA35" s="10">
        <f t="shared" si="8"/>
        <v>0</v>
      </c>
      <c r="AB35" s="10">
        <f t="shared" si="8"/>
        <v>0</v>
      </c>
      <c r="AC35" s="8">
        <f t="shared" si="8"/>
        <v>0</v>
      </c>
      <c r="AD35" s="237"/>
      <c r="AF35" s="242"/>
    </row>
    <row r="36" spans="1:37" ht="15.75" thickTop="1" thickBot="1" x14ac:dyDescent="0.25">
      <c r="A36" s="303" t="s">
        <v>175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5"/>
      <c r="AD36" s="235"/>
      <c r="AF36" s="242"/>
    </row>
    <row r="37" spans="1:37" s="156" customFormat="1" ht="18" customHeight="1" thickTop="1" thickBot="1" x14ac:dyDescent="0.25">
      <c r="A37" s="225">
        <v>22</v>
      </c>
      <c r="B37" s="77" t="s">
        <v>43</v>
      </c>
      <c r="C37" s="226" t="s">
        <v>76</v>
      </c>
      <c r="D37" s="25">
        <v>2</v>
      </c>
      <c r="E37" s="220"/>
      <c r="F37" s="164">
        <v>3</v>
      </c>
      <c r="G37" s="227">
        <f t="shared" ref="G37:G42" si="9">SUM(H37:N37)</f>
        <v>30</v>
      </c>
      <c r="H37" s="223">
        <f t="shared" ref="H37:I42" si="10">O37+Q37+T37+V37</f>
        <v>0</v>
      </c>
      <c r="I37" s="223">
        <f t="shared" si="10"/>
        <v>30</v>
      </c>
      <c r="J37" s="223"/>
      <c r="K37" s="223"/>
      <c r="L37" s="223"/>
      <c r="M37" s="223"/>
      <c r="N37" s="223"/>
      <c r="O37" s="132"/>
      <c r="P37" s="133"/>
      <c r="Q37" s="132"/>
      <c r="R37" s="133"/>
      <c r="S37" s="28"/>
      <c r="T37" s="132"/>
      <c r="U37" s="133">
        <v>30</v>
      </c>
      <c r="V37" s="132"/>
      <c r="W37" s="133"/>
      <c r="X37" s="28">
        <f t="shared" ref="X37:X42" si="11">D37</f>
        <v>2</v>
      </c>
      <c r="Y37" s="163">
        <f t="shared" ref="Y37:Y42" si="12">X37</f>
        <v>2</v>
      </c>
      <c r="Z37" s="74">
        <v>1.36</v>
      </c>
      <c r="AA37" s="228"/>
      <c r="AB37" s="163"/>
      <c r="AC37" s="162"/>
      <c r="AD37" s="153"/>
      <c r="AE37" s="243"/>
      <c r="AF37" s="242"/>
      <c r="AG37" s="242"/>
      <c r="AH37" s="244"/>
      <c r="AI37" s="244"/>
      <c r="AJ37" s="258"/>
      <c r="AK37" s="191"/>
    </row>
    <row r="38" spans="1:37" ht="27" thickTop="1" thickBot="1" x14ac:dyDescent="0.25">
      <c r="A38" s="2">
        <v>23</v>
      </c>
      <c r="B38" s="68" t="s">
        <v>44</v>
      </c>
      <c r="C38" s="106" t="s">
        <v>77</v>
      </c>
      <c r="D38" s="25">
        <v>2</v>
      </c>
      <c r="E38" s="38"/>
      <c r="F38" s="42">
        <v>4</v>
      </c>
      <c r="G38" s="70">
        <f t="shared" si="9"/>
        <v>30</v>
      </c>
      <c r="H38" s="71">
        <f t="shared" si="10"/>
        <v>0</v>
      </c>
      <c r="I38" s="71">
        <f t="shared" si="10"/>
        <v>30</v>
      </c>
      <c r="J38" s="71"/>
      <c r="K38" s="71"/>
      <c r="L38" s="71"/>
      <c r="M38" s="71"/>
      <c r="N38" s="71"/>
      <c r="O38" s="132"/>
      <c r="P38" s="133"/>
      <c r="Q38" s="132"/>
      <c r="R38" s="133"/>
      <c r="S38" s="28"/>
      <c r="T38" s="132"/>
      <c r="U38" s="133"/>
      <c r="V38" s="132"/>
      <c r="W38" s="133">
        <v>30</v>
      </c>
      <c r="X38" s="28">
        <f t="shared" si="11"/>
        <v>2</v>
      </c>
      <c r="Y38" s="163">
        <f t="shared" si="12"/>
        <v>2</v>
      </c>
      <c r="Z38" s="74">
        <v>1.36</v>
      </c>
      <c r="AA38" s="79"/>
      <c r="AB38" s="44">
        <f>D38</f>
        <v>2</v>
      </c>
      <c r="AC38" s="265"/>
      <c r="AD38" s="236"/>
      <c r="AF38" s="242"/>
    </row>
    <row r="39" spans="1:37" ht="27" thickTop="1" thickBot="1" x14ac:dyDescent="0.25">
      <c r="A39" s="2">
        <v>24</v>
      </c>
      <c r="B39" s="68" t="s">
        <v>45</v>
      </c>
      <c r="C39" s="106" t="s">
        <v>78</v>
      </c>
      <c r="D39" s="25">
        <v>2</v>
      </c>
      <c r="E39" s="43"/>
      <c r="F39" s="44">
        <v>4</v>
      </c>
      <c r="G39" s="70">
        <f t="shared" si="9"/>
        <v>30</v>
      </c>
      <c r="H39" s="71">
        <f t="shared" si="10"/>
        <v>0</v>
      </c>
      <c r="I39" s="71">
        <f t="shared" si="10"/>
        <v>30</v>
      </c>
      <c r="J39" s="71"/>
      <c r="K39" s="71"/>
      <c r="L39" s="71"/>
      <c r="M39" s="71"/>
      <c r="N39" s="71"/>
      <c r="O39" s="132"/>
      <c r="P39" s="133"/>
      <c r="Q39" s="132"/>
      <c r="R39" s="133"/>
      <c r="S39" s="28"/>
      <c r="T39" s="132"/>
      <c r="U39" s="133"/>
      <c r="V39" s="132"/>
      <c r="W39" s="133">
        <v>30</v>
      </c>
      <c r="X39" s="28">
        <f t="shared" si="11"/>
        <v>2</v>
      </c>
      <c r="Y39" s="163">
        <f t="shared" si="12"/>
        <v>2</v>
      </c>
      <c r="Z39" s="74">
        <v>1.36</v>
      </c>
      <c r="AA39" s="79"/>
      <c r="AB39" s="44">
        <f t="shared" ref="AB39:AB42" si="13">D39</f>
        <v>2</v>
      </c>
      <c r="AC39" s="265"/>
      <c r="AD39" s="236"/>
      <c r="AF39" s="242"/>
    </row>
    <row r="40" spans="1:37" ht="30" customHeight="1" thickTop="1" thickBot="1" x14ac:dyDescent="0.25">
      <c r="A40" s="2">
        <v>25</v>
      </c>
      <c r="B40" s="119" t="s">
        <v>46</v>
      </c>
      <c r="C40" s="108" t="s">
        <v>79</v>
      </c>
      <c r="D40" s="25">
        <v>2</v>
      </c>
      <c r="E40" s="38"/>
      <c r="F40" s="45">
        <v>3</v>
      </c>
      <c r="G40" s="70">
        <f t="shared" si="9"/>
        <v>30</v>
      </c>
      <c r="H40" s="71">
        <f t="shared" si="10"/>
        <v>0</v>
      </c>
      <c r="I40" s="71">
        <f t="shared" si="10"/>
        <v>30</v>
      </c>
      <c r="J40" s="71"/>
      <c r="K40" s="71"/>
      <c r="L40" s="71"/>
      <c r="M40" s="71"/>
      <c r="N40" s="71"/>
      <c r="O40" s="132"/>
      <c r="P40" s="133"/>
      <c r="Q40" s="132"/>
      <c r="R40" s="133"/>
      <c r="S40" s="28"/>
      <c r="T40" s="132"/>
      <c r="U40" s="133">
        <v>30</v>
      </c>
      <c r="V40" s="132"/>
      <c r="W40" s="133"/>
      <c r="X40" s="28">
        <f t="shared" si="11"/>
        <v>2</v>
      </c>
      <c r="Y40" s="163">
        <f t="shared" si="12"/>
        <v>2</v>
      </c>
      <c r="Z40" s="74">
        <v>1.36</v>
      </c>
      <c r="AA40" s="79"/>
      <c r="AB40" s="44">
        <f t="shared" si="13"/>
        <v>2</v>
      </c>
      <c r="AC40" s="265"/>
      <c r="AD40" s="236"/>
      <c r="AF40" s="242"/>
    </row>
    <row r="41" spans="1:37" ht="27" thickTop="1" thickBot="1" x14ac:dyDescent="0.25">
      <c r="A41" s="3">
        <v>26</v>
      </c>
      <c r="B41" s="68" t="s">
        <v>47</v>
      </c>
      <c r="C41" s="108" t="s">
        <v>80</v>
      </c>
      <c r="D41" s="25">
        <v>2</v>
      </c>
      <c r="E41" s="38"/>
      <c r="F41" s="45">
        <v>4</v>
      </c>
      <c r="G41" s="70">
        <f t="shared" si="9"/>
        <v>30</v>
      </c>
      <c r="H41" s="71">
        <f t="shared" si="10"/>
        <v>0</v>
      </c>
      <c r="I41" s="71">
        <f t="shared" si="10"/>
        <v>30</v>
      </c>
      <c r="J41" s="71"/>
      <c r="K41" s="71"/>
      <c r="L41" s="71"/>
      <c r="M41" s="71"/>
      <c r="N41" s="71"/>
      <c r="O41" s="132"/>
      <c r="P41" s="133"/>
      <c r="Q41" s="132"/>
      <c r="R41" s="133"/>
      <c r="S41" s="28"/>
      <c r="T41" s="132"/>
      <c r="U41" s="133"/>
      <c r="V41" s="132"/>
      <c r="W41" s="133">
        <v>30</v>
      </c>
      <c r="X41" s="28">
        <f t="shared" si="11"/>
        <v>2</v>
      </c>
      <c r="Y41" s="163">
        <f t="shared" si="12"/>
        <v>2</v>
      </c>
      <c r="Z41" s="74">
        <v>1.36</v>
      </c>
      <c r="AA41" s="79"/>
      <c r="AB41" s="44"/>
      <c r="AC41" s="265"/>
      <c r="AD41" s="236"/>
      <c r="AF41" s="242"/>
    </row>
    <row r="42" spans="1:37" ht="39.75" thickTop="1" thickBot="1" x14ac:dyDescent="0.25">
      <c r="A42" s="2">
        <v>27</v>
      </c>
      <c r="B42" s="118" t="s">
        <v>48</v>
      </c>
      <c r="C42" s="108" t="s">
        <v>81</v>
      </c>
      <c r="D42" s="180">
        <v>2</v>
      </c>
      <c r="E42" s="32"/>
      <c r="F42" s="46">
        <v>3</v>
      </c>
      <c r="G42" s="85">
        <f t="shared" si="9"/>
        <v>30</v>
      </c>
      <c r="H42" s="86">
        <f t="shared" si="10"/>
        <v>0</v>
      </c>
      <c r="I42" s="86">
        <f t="shared" si="10"/>
        <v>30</v>
      </c>
      <c r="J42" s="71"/>
      <c r="K42" s="71"/>
      <c r="L42" s="71"/>
      <c r="M42" s="71"/>
      <c r="N42" s="71"/>
      <c r="O42" s="134"/>
      <c r="P42" s="135"/>
      <c r="Q42" s="134"/>
      <c r="R42" s="135"/>
      <c r="S42" s="31"/>
      <c r="T42" s="134"/>
      <c r="U42" s="135">
        <v>30</v>
      </c>
      <c r="V42" s="134"/>
      <c r="W42" s="135"/>
      <c r="X42" s="28">
        <f t="shared" si="11"/>
        <v>2</v>
      </c>
      <c r="Y42" s="163">
        <f t="shared" si="12"/>
        <v>2</v>
      </c>
      <c r="Z42" s="74">
        <v>1.36</v>
      </c>
      <c r="AA42" s="109"/>
      <c r="AB42" s="44">
        <f t="shared" si="13"/>
        <v>2</v>
      </c>
      <c r="AC42" s="267"/>
      <c r="AD42" s="236"/>
      <c r="AF42" s="242"/>
    </row>
    <row r="43" spans="1:37" s="19" customFormat="1" ht="14.25" thickTop="1" thickBot="1" x14ac:dyDescent="0.25">
      <c r="A43" s="315" t="s">
        <v>8</v>
      </c>
      <c r="B43" s="312"/>
      <c r="C43" s="90"/>
      <c r="D43" s="24">
        <f>SUM(D37:D42)</f>
        <v>12</v>
      </c>
      <c r="E43" s="6">
        <f>COUNTA(E37:E42)</f>
        <v>0</v>
      </c>
      <c r="F43" s="7">
        <f>COUNTA(F37:F42)</f>
        <v>6</v>
      </c>
      <c r="G43" s="11">
        <f t="shared" ref="G43:AC43" si="14">SUM(G37:G42)</f>
        <v>180</v>
      </c>
      <c r="H43" s="12">
        <f t="shared" si="14"/>
        <v>0</v>
      </c>
      <c r="I43" s="13">
        <f t="shared" si="14"/>
        <v>180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141">
        <f t="shared" si="14"/>
        <v>0</v>
      </c>
      <c r="P43" s="142">
        <f t="shared" si="14"/>
        <v>0</v>
      </c>
      <c r="Q43" s="141">
        <f t="shared" si="14"/>
        <v>0</v>
      </c>
      <c r="R43" s="142">
        <f t="shared" si="14"/>
        <v>0</v>
      </c>
      <c r="S43" s="22"/>
      <c r="T43" s="141">
        <f t="shared" si="14"/>
        <v>0</v>
      </c>
      <c r="U43" s="142">
        <f t="shared" si="14"/>
        <v>90</v>
      </c>
      <c r="V43" s="141">
        <f t="shared" si="14"/>
        <v>0</v>
      </c>
      <c r="W43" s="142">
        <f t="shared" si="14"/>
        <v>90</v>
      </c>
      <c r="X43" s="23">
        <f t="shared" si="14"/>
        <v>12</v>
      </c>
      <c r="Y43" s="142">
        <f t="shared" si="14"/>
        <v>12</v>
      </c>
      <c r="Z43" s="14">
        <v>8.16</v>
      </c>
      <c r="AA43" s="10">
        <f t="shared" si="14"/>
        <v>0</v>
      </c>
      <c r="AB43" s="10">
        <f t="shared" si="14"/>
        <v>8</v>
      </c>
      <c r="AC43" s="8">
        <f t="shared" si="14"/>
        <v>0</v>
      </c>
      <c r="AD43" s="237"/>
      <c r="AE43" s="243"/>
      <c r="AF43" s="242"/>
      <c r="AG43" s="242"/>
      <c r="AH43" s="244"/>
      <c r="AI43" s="244"/>
      <c r="AJ43" s="258"/>
      <c r="AK43" s="260"/>
    </row>
    <row r="44" spans="1:37" ht="15.75" thickTop="1" thickBot="1" x14ac:dyDescent="0.25">
      <c r="A44" s="303" t="s">
        <v>176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5"/>
      <c r="AD44" s="235"/>
      <c r="AF44" s="242"/>
    </row>
    <row r="45" spans="1:37" ht="16.5" thickTop="1" thickBot="1" x14ac:dyDescent="0.25">
      <c r="A45" s="3">
        <v>22</v>
      </c>
      <c r="B45" s="68" t="s">
        <v>49</v>
      </c>
      <c r="C45" s="106" t="s">
        <v>82</v>
      </c>
      <c r="D45" s="25">
        <v>2</v>
      </c>
      <c r="E45" s="43"/>
      <c r="F45" s="47" t="s">
        <v>26</v>
      </c>
      <c r="G45" s="102">
        <f t="shared" ref="G45:G50" si="15">SUM(H45:N45)</f>
        <v>30</v>
      </c>
      <c r="H45" s="103">
        <f t="shared" ref="H45:I50" si="16">O45+Q45+T45+V45</f>
        <v>0</v>
      </c>
      <c r="I45" s="93">
        <f t="shared" si="16"/>
        <v>30</v>
      </c>
      <c r="J45" s="93"/>
      <c r="K45" s="93"/>
      <c r="L45" s="93"/>
      <c r="M45" s="93"/>
      <c r="N45" s="93"/>
      <c r="O45" s="132"/>
      <c r="P45" s="133"/>
      <c r="Q45" s="132"/>
      <c r="R45" s="133"/>
      <c r="S45" s="28"/>
      <c r="T45" s="132"/>
      <c r="U45" s="133"/>
      <c r="V45" s="132"/>
      <c r="W45" s="133">
        <v>30</v>
      </c>
      <c r="X45" s="28">
        <f t="shared" ref="X45:X50" si="17">D45</f>
        <v>2</v>
      </c>
      <c r="Y45" s="163">
        <f t="shared" ref="Y45:Y50" si="18">X45</f>
        <v>2</v>
      </c>
      <c r="Z45" s="74">
        <v>1.36</v>
      </c>
      <c r="AA45" s="75"/>
      <c r="AB45" s="76">
        <f>D45</f>
        <v>2</v>
      </c>
      <c r="AC45" s="264"/>
      <c r="AD45" s="236"/>
      <c r="AF45" s="242"/>
    </row>
    <row r="46" spans="1:37" ht="16.5" thickTop="1" thickBot="1" x14ac:dyDescent="0.25">
      <c r="A46" s="2">
        <v>23</v>
      </c>
      <c r="B46" s="68" t="s">
        <v>50</v>
      </c>
      <c r="C46" s="106" t="s">
        <v>83</v>
      </c>
      <c r="D46" s="25">
        <v>2</v>
      </c>
      <c r="E46" s="43" t="s">
        <v>26</v>
      </c>
      <c r="F46" s="47"/>
      <c r="G46" s="102">
        <f t="shared" si="15"/>
        <v>30</v>
      </c>
      <c r="H46" s="103">
        <f t="shared" si="16"/>
        <v>15</v>
      </c>
      <c r="I46" s="93">
        <f t="shared" si="16"/>
        <v>15</v>
      </c>
      <c r="J46" s="71"/>
      <c r="K46" s="71"/>
      <c r="L46" s="71"/>
      <c r="M46" s="71"/>
      <c r="N46" s="71"/>
      <c r="O46" s="132"/>
      <c r="P46" s="133"/>
      <c r="Q46" s="132"/>
      <c r="R46" s="133"/>
      <c r="S46" s="28"/>
      <c r="T46" s="132"/>
      <c r="U46" s="133"/>
      <c r="V46" s="132">
        <v>15</v>
      </c>
      <c r="W46" s="133">
        <v>15</v>
      </c>
      <c r="X46" s="28">
        <f t="shared" si="17"/>
        <v>2</v>
      </c>
      <c r="Y46" s="163">
        <f t="shared" si="18"/>
        <v>2</v>
      </c>
      <c r="Z46" s="74">
        <v>1.52</v>
      </c>
      <c r="AA46" s="79"/>
      <c r="AB46" s="44"/>
      <c r="AC46" s="265"/>
      <c r="AD46" s="236"/>
      <c r="AF46" s="242"/>
    </row>
    <row r="47" spans="1:37" ht="28.5" customHeight="1" thickTop="1" thickBot="1" x14ac:dyDescent="0.25">
      <c r="A47" s="2">
        <v>24</v>
      </c>
      <c r="B47" s="68" t="s">
        <v>51</v>
      </c>
      <c r="C47" s="106" t="s">
        <v>84</v>
      </c>
      <c r="D47" s="25">
        <v>2</v>
      </c>
      <c r="E47" s="43" t="s">
        <v>27</v>
      </c>
      <c r="F47" s="47"/>
      <c r="G47" s="102">
        <f t="shared" si="15"/>
        <v>30</v>
      </c>
      <c r="H47" s="103">
        <f t="shared" si="16"/>
        <v>15</v>
      </c>
      <c r="I47" s="93">
        <f t="shared" si="16"/>
        <v>15</v>
      </c>
      <c r="J47" s="71"/>
      <c r="K47" s="71"/>
      <c r="L47" s="71"/>
      <c r="M47" s="71"/>
      <c r="N47" s="71"/>
      <c r="O47" s="132"/>
      <c r="P47" s="133"/>
      <c r="Q47" s="132"/>
      <c r="R47" s="133"/>
      <c r="S47" s="28"/>
      <c r="T47" s="132">
        <v>15</v>
      </c>
      <c r="U47" s="133">
        <v>15</v>
      </c>
      <c r="V47" s="132"/>
      <c r="W47" s="133"/>
      <c r="X47" s="28">
        <f t="shared" si="17"/>
        <v>2</v>
      </c>
      <c r="Y47" s="163">
        <f t="shared" si="18"/>
        <v>2</v>
      </c>
      <c r="Z47" s="74">
        <v>1.52</v>
      </c>
      <c r="AA47" s="79"/>
      <c r="AB47" s="44"/>
      <c r="AC47" s="265"/>
      <c r="AD47" s="236"/>
      <c r="AF47" s="242"/>
    </row>
    <row r="48" spans="1:37" ht="27.75" customHeight="1" thickTop="1" thickBot="1" x14ac:dyDescent="0.25">
      <c r="A48" s="2">
        <v>25</v>
      </c>
      <c r="B48" s="111" t="s">
        <v>52</v>
      </c>
      <c r="C48" s="106" t="s">
        <v>85</v>
      </c>
      <c r="D48" s="25">
        <v>2</v>
      </c>
      <c r="E48" s="43"/>
      <c r="F48" s="47" t="s">
        <v>27</v>
      </c>
      <c r="G48" s="102">
        <f t="shared" si="15"/>
        <v>30</v>
      </c>
      <c r="H48" s="103">
        <f t="shared" si="16"/>
        <v>0</v>
      </c>
      <c r="I48" s="93">
        <f t="shared" si="16"/>
        <v>30</v>
      </c>
      <c r="J48" s="71"/>
      <c r="K48" s="71"/>
      <c r="L48" s="71"/>
      <c r="M48" s="71"/>
      <c r="N48" s="71"/>
      <c r="O48" s="132"/>
      <c r="P48" s="133"/>
      <c r="Q48" s="132"/>
      <c r="R48" s="133"/>
      <c r="S48" s="28"/>
      <c r="T48" s="132"/>
      <c r="U48" s="133">
        <v>30</v>
      </c>
      <c r="V48" s="132"/>
      <c r="W48" s="133"/>
      <c r="X48" s="28">
        <f t="shared" si="17"/>
        <v>2</v>
      </c>
      <c r="Y48" s="163">
        <f t="shared" si="18"/>
        <v>2</v>
      </c>
      <c r="Z48" s="74">
        <v>1.36</v>
      </c>
      <c r="AA48" s="79"/>
      <c r="AB48" s="44">
        <f>D48</f>
        <v>2</v>
      </c>
      <c r="AC48" s="265"/>
      <c r="AD48" s="236"/>
      <c r="AF48" s="242"/>
    </row>
    <row r="49" spans="1:37" ht="27" thickTop="1" thickBot="1" x14ac:dyDescent="0.25">
      <c r="A49" s="3">
        <v>26</v>
      </c>
      <c r="B49" s="68" t="s">
        <v>53</v>
      </c>
      <c r="C49" s="106" t="s">
        <v>86</v>
      </c>
      <c r="D49" s="25">
        <v>2</v>
      </c>
      <c r="E49" s="43"/>
      <c r="F49" s="47" t="s">
        <v>26</v>
      </c>
      <c r="G49" s="102">
        <f t="shared" si="15"/>
        <v>30</v>
      </c>
      <c r="H49" s="103">
        <f t="shared" si="16"/>
        <v>0</v>
      </c>
      <c r="I49" s="93">
        <f t="shared" si="16"/>
        <v>30</v>
      </c>
      <c r="J49" s="71"/>
      <c r="K49" s="71"/>
      <c r="L49" s="71"/>
      <c r="M49" s="71"/>
      <c r="N49" s="71"/>
      <c r="O49" s="132"/>
      <c r="P49" s="133"/>
      <c r="Q49" s="132"/>
      <c r="R49" s="133"/>
      <c r="S49" s="28"/>
      <c r="T49" s="132"/>
      <c r="U49" s="133"/>
      <c r="V49" s="132"/>
      <c r="W49" s="133">
        <v>30</v>
      </c>
      <c r="X49" s="28">
        <f t="shared" si="17"/>
        <v>2</v>
      </c>
      <c r="Y49" s="163">
        <f t="shared" si="18"/>
        <v>2</v>
      </c>
      <c r="Z49" s="74">
        <v>1.36</v>
      </c>
      <c r="AA49" s="79"/>
      <c r="AB49" s="44">
        <f>D49</f>
        <v>2</v>
      </c>
      <c r="AC49" s="265"/>
      <c r="AD49" s="236"/>
      <c r="AF49" s="242"/>
    </row>
    <row r="50" spans="1:37" s="17" customFormat="1" ht="27" thickTop="1" thickBot="1" x14ac:dyDescent="0.25">
      <c r="A50" s="2">
        <v>27</v>
      </c>
      <c r="B50" s="83" t="s">
        <v>59</v>
      </c>
      <c r="C50" s="106" t="s">
        <v>98</v>
      </c>
      <c r="D50" s="180">
        <v>2</v>
      </c>
      <c r="E50" s="48"/>
      <c r="F50" s="49" t="s">
        <v>27</v>
      </c>
      <c r="G50" s="102">
        <f t="shared" si="15"/>
        <v>30</v>
      </c>
      <c r="H50" s="103">
        <f t="shared" si="16"/>
        <v>0</v>
      </c>
      <c r="I50" s="93">
        <f t="shared" si="16"/>
        <v>30</v>
      </c>
      <c r="J50" s="112"/>
      <c r="K50" s="112"/>
      <c r="L50" s="112"/>
      <c r="M50" s="112"/>
      <c r="N50" s="112"/>
      <c r="O50" s="143"/>
      <c r="P50" s="144"/>
      <c r="Q50" s="143"/>
      <c r="R50" s="144"/>
      <c r="S50" s="31"/>
      <c r="T50" s="134"/>
      <c r="U50" s="135">
        <v>30</v>
      </c>
      <c r="V50" s="134"/>
      <c r="W50" s="135"/>
      <c r="X50" s="28">
        <f t="shared" si="17"/>
        <v>2</v>
      </c>
      <c r="Y50" s="163">
        <f t="shared" si="18"/>
        <v>2</v>
      </c>
      <c r="Z50" s="74">
        <v>1.36</v>
      </c>
      <c r="AA50" s="109"/>
      <c r="AB50" s="44">
        <f>D50</f>
        <v>2</v>
      </c>
      <c r="AC50" s="267"/>
      <c r="AD50" s="236"/>
      <c r="AE50" s="243"/>
      <c r="AF50" s="242"/>
      <c r="AG50" s="242"/>
      <c r="AH50" s="244"/>
      <c r="AI50" s="244"/>
      <c r="AJ50" s="258"/>
      <c r="AK50" s="261"/>
    </row>
    <row r="51" spans="1:37" s="19" customFormat="1" ht="14.25" thickTop="1" thickBot="1" x14ac:dyDescent="0.25">
      <c r="A51" s="315" t="s">
        <v>8</v>
      </c>
      <c r="B51" s="312"/>
      <c r="C51" s="90"/>
      <c r="D51" s="24">
        <f>SUM(D45:D50)</f>
        <v>12</v>
      </c>
      <c r="E51" s="6">
        <f>COUNTA(E45:E50)</f>
        <v>2</v>
      </c>
      <c r="F51" s="7">
        <f>COUNTA(F45:F50)</f>
        <v>4</v>
      </c>
      <c r="G51" s="6">
        <f t="shared" ref="G51:AC51" si="19">SUM(G45:G50)</f>
        <v>180</v>
      </c>
      <c r="H51" s="8">
        <f t="shared" si="19"/>
        <v>30</v>
      </c>
      <c r="I51" s="9">
        <f t="shared" si="19"/>
        <v>150</v>
      </c>
      <c r="J51" s="9">
        <f t="shared" si="19"/>
        <v>0</v>
      </c>
      <c r="K51" s="9">
        <f t="shared" si="19"/>
        <v>0</v>
      </c>
      <c r="L51" s="9">
        <f t="shared" si="19"/>
        <v>0</v>
      </c>
      <c r="M51" s="9">
        <f t="shared" si="19"/>
        <v>0</v>
      </c>
      <c r="N51" s="9">
        <f t="shared" si="19"/>
        <v>0</v>
      </c>
      <c r="O51" s="141">
        <f t="shared" si="19"/>
        <v>0</v>
      </c>
      <c r="P51" s="142">
        <f t="shared" si="19"/>
        <v>0</v>
      </c>
      <c r="Q51" s="141">
        <f t="shared" si="19"/>
        <v>0</v>
      </c>
      <c r="R51" s="142">
        <f t="shared" si="19"/>
        <v>0</v>
      </c>
      <c r="S51" s="22"/>
      <c r="T51" s="141">
        <f t="shared" si="19"/>
        <v>15</v>
      </c>
      <c r="U51" s="142">
        <f t="shared" si="19"/>
        <v>75</v>
      </c>
      <c r="V51" s="141">
        <f t="shared" si="19"/>
        <v>15</v>
      </c>
      <c r="W51" s="142">
        <f t="shared" si="19"/>
        <v>75</v>
      </c>
      <c r="X51" s="23">
        <f t="shared" si="19"/>
        <v>12</v>
      </c>
      <c r="Y51" s="142">
        <f t="shared" si="19"/>
        <v>12</v>
      </c>
      <c r="Z51" s="14">
        <v>8.48</v>
      </c>
      <c r="AA51" s="10">
        <f t="shared" si="19"/>
        <v>0</v>
      </c>
      <c r="AB51" s="10">
        <f t="shared" si="19"/>
        <v>8</v>
      </c>
      <c r="AC51" s="8">
        <f t="shared" si="19"/>
        <v>0</v>
      </c>
      <c r="AD51" s="237"/>
      <c r="AE51" s="243"/>
      <c r="AF51" s="242"/>
      <c r="AG51" s="242"/>
      <c r="AH51" s="244"/>
      <c r="AI51" s="244"/>
      <c r="AJ51" s="258"/>
      <c r="AK51" s="260"/>
    </row>
    <row r="52" spans="1:37" ht="15.75" thickTop="1" thickBot="1" x14ac:dyDescent="0.25">
      <c r="A52" s="303" t="s">
        <v>177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5"/>
      <c r="AD52" s="235"/>
      <c r="AF52" s="242"/>
    </row>
    <row r="53" spans="1:37" ht="27" thickTop="1" thickBot="1" x14ac:dyDescent="0.25">
      <c r="A53" s="3">
        <v>22</v>
      </c>
      <c r="B53" s="119" t="s">
        <v>213</v>
      </c>
      <c r="C53" s="101" t="s">
        <v>215</v>
      </c>
      <c r="D53" s="25">
        <v>2</v>
      </c>
      <c r="E53" s="38"/>
      <c r="F53" s="44">
        <v>3</v>
      </c>
      <c r="G53" s="102">
        <f t="shared" ref="G53:G59" si="20">SUM(H53:N53)</f>
        <v>30</v>
      </c>
      <c r="H53" s="103">
        <f>O53+Q53+T53+V53</f>
        <v>30</v>
      </c>
      <c r="I53" s="93">
        <f>P53+R53+U53+W53</f>
        <v>0</v>
      </c>
      <c r="J53" s="93"/>
      <c r="K53" s="93"/>
      <c r="L53" s="93"/>
      <c r="M53" s="93"/>
      <c r="N53" s="93"/>
      <c r="O53" s="132"/>
      <c r="P53" s="133"/>
      <c r="Q53" s="132"/>
      <c r="R53" s="133"/>
      <c r="S53" s="28"/>
      <c r="T53" s="132">
        <v>30</v>
      </c>
      <c r="U53" s="133"/>
      <c r="V53" s="132"/>
      <c r="W53" s="133"/>
      <c r="X53" s="28">
        <f t="shared" ref="X53:X59" si="21">D53</f>
        <v>2</v>
      </c>
      <c r="Y53" s="163">
        <f t="shared" ref="Y53:Y59" si="22">X53</f>
        <v>2</v>
      </c>
      <c r="Z53" s="74">
        <v>1.36</v>
      </c>
      <c r="AA53" s="75"/>
      <c r="AB53" s="76">
        <f>D53</f>
        <v>2</v>
      </c>
      <c r="AC53" s="264"/>
      <c r="AD53" s="236"/>
      <c r="AF53" s="242"/>
    </row>
    <row r="54" spans="1:37" ht="27" thickTop="1" thickBot="1" x14ac:dyDescent="0.25">
      <c r="A54" s="2">
        <v>23</v>
      </c>
      <c r="B54" s="119" t="s">
        <v>55</v>
      </c>
      <c r="C54" s="101" t="s">
        <v>87</v>
      </c>
      <c r="D54" s="25">
        <v>1</v>
      </c>
      <c r="E54" s="38"/>
      <c r="F54" s="42">
        <v>4</v>
      </c>
      <c r="G54" s="102">
        <f t="shared" si="20"/>
        <v>15</v>
      </c>
      <c r="H54" s="103">
        <f>O54+Q54+T54+V54</f>
        <v>15</v>
      </c>
      <c r="I54" s="93">
        <f>P54+R54+U54+W54</f>
        <v>0</v>
      </c>
      <c r="J54" s="71"/>
      <c r="K54" s="71"/>
      <c r="L54" s="71"/>
      <c r="M54" s="71"/>
      <c r="N54" s="113"/>
      <c r="O54" s="132"/>
      <c r="P54" s="133"/>
      <c r="Q54" s="132"/>
      <c r="R54" s="133"/>
      <c r="S54" s="28"/>
      <c r="T54" s="132"/>
      <c r="U54" s="133"/>
      <c r="V54" s="132">
        <v>15</v>
      </c>
      <c r="W54" s="133"/>
      <c r="X54" s="28">
        <f t="shared" si="21"/>
        <v>1</v>
      </c>
      <c r="Y54" s="163">
        <f t="shared" si="22"/>
        <v>1</v>
      </c>
      <c r="Z54" s="74">
        <v>0.76</v>
      </c>
      <c r="AA54" s="79"/>
      <c r="AB54" s="76">
        <f t="shared" ref="AB54:AB59" si="23">D54</f>
        <v>1</v>
      </c>
      <c r="AC54" s="265"/>
      <c r="AD54" s="236"/>
      <c r="AF54" s="242"/>
    </row>
    <row r="55" spans="1:37" ht="27" thickTop="1" thickBot="1" x14ac:dyDescent="0.25">
      <c r="A55" s="2">
        <v>24</v>
      </c>
      <c r="B55" s="119" t="s">
        <v>56</v>
      </c>
      <c r="C55" s="101" t="s">
        <v>88</v>
      </c>
      <c r="D55" s="25">
        <v>2</v>
      </c>
      <c r="E55" s="38"/>
      <c r="F55" s="44">
        <v>4</v>
      </c>
      <c r="G55" s="102">
        <f t="shared" si="20"/>
        <v>30</v>
      </c>
      <c r="H55" s="103">
        <f>O55+Q55+T55+V55</f>
        <v>15</v>
      </c>
      <c r="I55" s="93">
        <v>15</v>
      </c>
      <c r="J55" s="71"/>
      <c r="K55" s="71"/>
      <c r="L55" s="71"/>
      <c r="M55" s="71"/>
      <c r="N55" s="71"/>
      <c r="O55" s="132"/>
      <c r="P55" s="133"/>
      <c r="Q55" s="132"/>
      <c r="R55" s="133"/>
      <c r="S55" s="28"/>
      <c r="T55" s="132"/>
      <c r="U55" s="133"/>
      <c r="V55" s="132">
        <v>15</v>
      </c>
      <c r="W55" s="133">
        <v>15</v>
      </c>
      <c r="X55" s="28">
        <f t="shared" si="21"/>
        <v>2</v>
      </c>
      <c r="Y55" s="163">
        <f t="shared" si="22"/>
        <v>2</v>
      </c>
      <c r="Z55" s="74">
        <v>1.52</v>
      </c>
      <c r="AA55" s="79"/>
      <c r="AB55" s="76"/>
      <c r="AC55" s="265"/>
      <c r="AD55" s="236"/>
      <c r="AF55" s="242"/>
    </row>
    <row r="56" spans="1:37" s="156" customFormat="1" ht="16.5" thickTop="1" thickBot="1" x14ac:dyDescent="0.25">
      <c r="A56" s="218">
        <v>25</v>
      </c>
      <c r="B56" s="68" t="s">
        <v>43</v>
      </c>
      <c r="C56" s="219" t="s">
        <v>89</v>
      </c>
      <c r="D56" s="25">
        <v>2</v>
      </c>
      <c r="E56" s="220"/>
      <c r="F56" s="221">
        <v>3</v>
      </c>
      <c r="G56" s="222">
        <f t="shared" si="20"/>
        <v>30</v>
      </c>
      <c r="H56" s="139">
        <f>O56+Q56+T56+V56</f>
        <v>0</v>
      </c>
      <c r="I56" s="223">
        <f>P56+R56+U56+W56</f>
        <v>30</v>
      </c>
      <c r="J56" s="271"/>
      <c r="K56" s="271"/>
      <c r="L56" s="271"/>
      <c r="M56" s="271"/>
      <c r="N56" s="271"/>
      <c r="O56" s="132"/>
      <c r="P56" s="133"/>
      <c r="Q56" s="132"/>
      <c r="R56" s="133"/>
      <c r="S56" s="28"/>
      <c r="T56" s="132"/>
      <c r="U56" s="133">
        <v>30</v>
      </c>
      <c r="V56" s="132"/>
      <c r="W56" s="133"/>
      <c r="X56" s="28">
        <f t="shared" si="21"/>
        <v>2</v>
      </c>
      <c r="Y56" s="163">
        <f t="shared" si="22"/>
        <v>2</v>
      </c>
      <c r="Z56" s="74">
        <v>1.36</v>
      </c>
      <c r="AA56" s="159"/>
      <c r="AB56" s="76"/>
      <c r="AC56" s="268"/>
      <c r="AD56" s="153"/>
      <c r="AE56" s="243"/>
      <c r="AF56" s="242"/>
      <c r="AG56" s="242"/>
      <c r="AH56" s="244"/>
      <c r="AI56" s="244"/>
      <c r="AJ56" s="258"/>
      <c r="AK56" s="191"/>
    </row>
    <row r="57" spans="1:37" ht="27" thickTop="1" thickBot="1" x14ac:dyDescent="0.25">
      <c r="A57" s="3">
        <v>26</v>
      </c>
      <c r="B57" s="119" t="s">
        <v>57</v>
      </c>
      <c r="C57" s="101" t="s">
        <v>90</v>
      </c>
      <c r="D57" s="25">
        <v>2</v>
      </c>
      <c r="E57" s="38"/>
      <c r="F57" s="45">
        <v>3</v>
      </c>
      <c r="G57" s="102">
        <f t="shared" si="20"/>
        <v>30</v>
      </c>
      <c r="H57" s="103">
        <f>O57+Q57+T57+V57</f>
        <v>30</v>
      </c>
      <c r="I57" s="93">
        <v>0</v>
      </c>
      <c r="J57" s="71"/>
      <c r="K57" s="71"/>
      <c r="L57" s="71"/>
      <c r="M57" s="71"/>
      <c r="N57" s="71"/>
      <c r="O57" s="132"/>
      <c r="P57" s="133"/>
      <c r="Q57" s="132"/>
      <c r="R57" s="133"/>
      <c r="S57" s="28"/>
      <c r="T57" s="132">
        <v>30</v>
      </c>
      <c r="U57" s="133"/>
      <c r="V57" s="132"/>
      <c r="W57" s="133"/>
      <c r="X57" s="28">
        <f t="shared" si="21"/>
        <v>2</v>
      </c>
      <c r="Y57" s="163">
        <f t="shared" si="22"/>
        <v>2</v>
      </c>
      <c r="Z57" s="74">
        <v>1.36</v>
      </c>
      <c r="AA57" s="79"/>
      <c r="AB57" s="76">
        <f t="shared" si="23"/>
        <v>2</v>
      </c>
      <c r="AC57" s="265"/>
      <c r="AD57" s="236"/>
      <c r="AF57" s="242"/>
    </row>
    <row r="58" spans="1:37" ht="27" thickTop="1" thickBot="1" x14ac:dyDescent="0.25">
      <c r="A58" s="2">
        <v>27</v>
      </c>
      <c r="B58" s="119" t="s">
        <v>58</v>
      </c>
      <c r="C58" s="101" t="s">
        <v>91</v>
      </c>
      <c r="D58" s="180">
        <v>1</v>
      </c>
      <c r="E58" s="32"/>
      <c r="F58" s="46">
        <v>4</v>
      </c>
      <c r="G58" s="102">
        <f t="shared" si="20"/>
        <v>15</v>
      </c>
      <c r="H58" s="103">
        <f>O58+Q58+T58+V58</f>
        <v>0</v>
      </c>
      <c r="I58" s="93">
        <f>P58+R58+U58+W58</f>
        <v>15</v>
      </c>
      <c r="J58" s="71"/>
      <c r="K58" s="71"/>
      <c r="L58" s="71"/>
      <c r="M58" s="71"/>
      <c r="N58" s="71"/>
      <c r="O58" s="132"/>
      <c r="P58" s="133"/>
      <c r="Q58" s="132"/>
      <c r="R58" s="133"/>
      <c r="S58" s="28"/>
      <c r="T58" s="132"/>
      <c r="U58" s="133"/>
      <c r="V58" s="132"/>
      <c r="W58" s="133">
        <v>15</v>
      </c>
      <c r="X58" s="28">
        <f t="shared" si="21"/>
        <v>1</v>
      </c>
      <c r="Y58" s="163">
        <f t="shared" si="22"/>
        <v>1</v>
      </c>
      <c r="Z58" s="74">
        <v>0.76</v>
      </c>
      <c r="AA58" s="79"/>
      <c r="AB58" s="76">
        <f t="shared" si="23"/>
        <v>1</v>
      </c>
      <c r="AC58" s="265"/>
      <c r="AD58" s="236"/>
      <c r="AF58" s="242"/>
    </row>
    <row r="59" spans="1:37" ht="27" thickTop="1" thickBot="1" x14ac:dyDescent="0.25">
      <c r="A59" s="2">
        <v>28</v>
      </c>
      <c r="B59" s="83" t="s">
        <v>59</v>
      </c>
      <c r="C59" s="114" t="s">
        <v>92</v>
      </c>
      <c r="D59" s="180">
        <v>2</v>
      </c>
      <c r="E59" s="48"/>
      <c r="F59" s="49" t="s">
        <v>27</v>
      </c>
      <c r="G59" s="102">
        <f t="shared" si="20"/>
        <v>30</v>
      </c>
      <c r="H59" s="103">
        <f>O59+Q59+T59+V59</f>
        <v>0</v>
      </c>
      <c r="I59" s="93">
        <f>P59+R59+U59+W59</f>
        <v>30</v>
      </c>
      <c r="J59" s="71"/>
      <c r="K59" s="71"/>
      <c r="L59" s="71"/>
      <c r="M59" s="71"/>
      <c r="N59" s="71"/>
      <c r="O59" s="134"/>
      <c r="P59" s="135"/>
      <c r="Q59" s="134"/>
      <c r="R59" s="135"/>
      <c r="S59" s="31"/>
      <c r="T59" s="134"/>
      <c r="U59" s="135">
        <v>30</v>
      </c>
      <c r="V59" s="134"/>
      <c r="W59" s="135"/>
      <c r="X59" s="28">
        <f t="shared" si="21"/>
        <v>2</v>
      </c>
      <c r="Y59" s="163">
        <f t="shared" si="22"/>
        <v>2</v>
      </c>
      <c r="Z59" s="74">
        <v>1.36</v>
      </c>
      <c r="AA59" s="109"/>
      <c r="AB59" s="76">
        <f t="shared" si="23"/>
        <v>2</v>
      </c>
      <c r="AC59" s="267"/>
      <c r="AD59" s="236"/>
      <c r="AF59" s="242"/>
    </row>
    <row r="60" spans="1:37" s="19" customFormat="1" ht="14.25" thickTop="1" thickBot="1" x14ac:dyDescent="0.25">
      <c r="A60" s="120" t="s">
        <v>8</v>
      </c>
      <c r="B60" s="115"/>
      <c r="C60" s="90"/>
      <c r="D60" s="24">
        <f>SUM(D53:D59)</f>
        <v>12</v>
      </c>
      <c r="E60" s="7">
        <f>COUNTA(E53:E59)</f>
        <v>0</v>
      </c>
      <c r="F60" s="7">
        <f>COUNTA(F53:F59)</f>
        <v>7</v>
      </c>
      <c r="G60" s="6">
        <f>SUM(G53:G59)</f>
        <v>180</v>
      </c>
      <c r="H60" s="8">
        <f t="shared" ref="H60:AC60" si="24">SUM(H53:H59)</f>
        <v>90</v>
      </c>
      <c r="I60" s="9">
        <f t="shared" si="24"/>
        <v>90</v>
      </c>
      <c r="J60" s="9">
        <f t="shared" si="24"/>
        <v>0</v>
      </c>
      <c r="K60" s="9">
        <f t="shared" si="24"/>
        <v>0</v>
      </c>
      <c r="L60" s="9">
        <f t="shared" si="24"/>
        <v>0</v>
      </c>
      <c r="M60" s="9">
        <f t="shared" si="24"/>
        <v>0</v>
      </c>
      <c r="N60" s="9">
        <f t="shared" si="24"/>
        <v>0</v>
      </c>
      <c r="O60" s="141">
        <f t="shared" si="24"/>
        <v>0</v>
      </c>
      <c r="P60" s="142">
        <f t="shared" si="24"/>
        <v>0</v>
      </c>
      <c r="Q60" s="141">
        <f t="shared" si="24"/>
        <v>0</v>
      </c>
      <c r="R60" s="142">
        <f t="shared" si="24"/>
        <v>0</v>
      </c>
      <c r="S60" s="22"/>
      <c r="T60" s="141">
        <f t="shared" si="24"/>
        <v>60</v>
      </c>
      <c r="U60" s="142">
        <f t="shared" si="24"/>
        <v>60</v>
      </c>
      <c r="V60" s="141">
        <f t="shared" si="24"/>
        <v>30</v>
      </c>
      <c r="W60" s="142">
        <f t="shared" si="24"/>
        <v>30</v>
      </c>
      <c r="X60" s="23">
        <f t="shared" si="24"/>
        <v>12</v>
      </c>
      <c r="Y60" s="142">
        <f t="shared" si="24"/>
        <v>12</v>
      </c>
      <c r="Z60" s="14">
        <v>8.48</v>
      </c>
      <c r="AA60" s="10">
        <f t="shared" si="24"/>
        <v>0</v>
      </c>
      <c r="AB60" s="10">
        <f t="shared" si="24"/>
        <v>8</v>
      </c>
      <c r="AC60" s="8">
        <f t="shared" si="24"/>
        <v>0</v>
      </c>
      <c r="AD60" s="237"/>
      <c r="AE60" s="243"/>
      <c r="AF60" s="242"/>
      <c r="AG60" s="242"/>
      <c r="AH60" s="244"/>
      <c r="AI60" s="244"/>
      <c r="AJ60" s="258"/>
      <c r="AK60" s="260"/>
    </row>
    <row r="61" spans="1:37" ht="15.75" thickTop="1" thickBot="1" x14ac:dyDescent="0.25">
      <c r="A61" s="303" t="s">
        <v>178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5"/>
      <c r="AD61" s="235"/>
      <c r="AF61" s="242"/>
    </row>
    <row r="62" spans="1:37" ht="27" thickTop="1" thickBot="1" x14ac:dyDescent="0.25">
      <c r="A62" s="3">
        <v>22</v>
      </c>
      <c r="B62" s="119" t="s">
        <v>65</v>
      </c>
      <c r="C62" s="114" t="s">
        <v>93</v>
      </c>
      <c r="D62" s="25">
        <v>2</v>
      </c>
      <c r="E62" s="38"/>
      <c r="F62" s="44">
        <v>3</v>
      </c>
      <c r="G62" s="102">
        <f t="shared" ref="G62:G67" si="25">SUM(H62:N62)</f>
        <v>30</v>
      </c>
      <c r="H62" s="103">
        <f t="shared" ref="H62:I67" si="26">O62+Q62+T62+V62</f>
        <v>0</v>
      </c>
      <c r="I62" s="93">
        <f t="shared" si="26"/>
        <v>30</v>
      </c>
      <c r="J62" s="93"/>
      <c r="K62" s="93"/>
      <c r="L62" s="93"/>
      <c r="M62" s="93"/>
      <c r="N62" s="93"/>
      <c r="O62" s="132"/>
      <c r="P62" s="133"/>
      <c r="Q62" s="132"/>
      <c r="R62" s="133"/>
      <c r="S62" s="28"/>
      <c r="T62" s="132"/>
      <c r="U62" s="133">
        <v>30</v>
      </c>
      <c r="V62" s="132"/>
      <c r="W62" s="133"/>
      <c r="X62" s="28">
        <f t="shared" ref="X62:X67" si="27">D62</f>
        <v>2</v>
      </c>
      <c r="Y62" s="163">
        <f t="shared" ref="Y62:Y67" si="28">X62</f>
        <v>2</v>
      </c>
      <c r="Z62" s="74">
        <v>1.36</v>
      </c>
      <c r="AA62" s="75"/>
      <c r="AB62" s="76"/>
      <c r="AC62" s="264"/>
      <c r="AD62" s="236"/>
      <c r="AF62" s="242"/>
    </row>
    <row r="63" spans="1:37" ht="27" thickTop="1" thickBot="1" x14ac:dyDescent="0.25">
      <c r="A63" s="2">
        <v>23</v>
      </c>
      <c r="B63" s="119" t="s">
        <v>61</v>
      </c>
      <c r="C63" s="114" t="s">
        <v>94</v>
      </c>
      <c r="D63" s="25">
        <v>2</v>
      </c>
      <c r="E63" s="38"/>
      <c r="F63" s="42">
        <v>4</v>
      </c>
      <c r="G63" s="102">
        <f t="shared" si="25"/>
        <v>30</v>
      </c>
      <c r="H63" s="103">
        <f t="shared" si="26"/>
        <v>30</v>
      </c>
      <c r="I63" s="93">
        <f t="shared" si="26"/>
        <v>0</v>
      </c>
      <c r="J63" s="71"/>
      <c r="K63" s="71"/>
      <c r="L63" s="71"/>
      <c r="M63" s="71"/>
      <c r="N63" s="113"/>
      <c r="O63" s="132"/>
      <c r="P63" s="133"/>
      <c r="Q63" s="132"/>
      <c r="R63" s="133"/>
      <c r="S63" s="28"/>
      <c r="T63" s="132"/>
      <c r="U63" s="133"/>
      <c r="V63" s="132">
        <v>30</v>
      </c>
      <c r="W63" s="133"/>
      <c r="X63" s="28">
        <f t="shared" si="27"/>
        <v>2</v>
      </c>
      <c r="Y63" s="163">
        <f t="shared" si="28"/>
        <v>2</v>
      </c>
      <c r="Z63" s="74">
        <v>1.36</v>
      </c>
      <c r="AA63" s="79"/>
      <c r="AB63" s="44">
        <f>D63</f>
        <v>2</v>
      </c>
      <c r="AC63" s="265"/>
      <c r="AD63" s="236"/>
      <c r="AF63" s="242"/>
    </row>
    <row r="64" spans="1:37" ht="53.25" customHeight="1" thickTop="1" thickBot="1" x14ac:dyDescent="0.25">
      <c r="A64" s="2">
        <v>24</v>
      </c>
      <c r="B64" s="119" t="s">
        <v>194</v>
      </c>
      <c r="C64" s="114" t="s">
        <v>216</v>
      </c>
      <c r="D64" s="25">
        <v>2</v>
      </c>
      <c r="E64" s="38"/>
      <c r="F64" s="44">
        <v>3</v>
      </c>
      <c r="G64" s="102">
        <f t="shared" si="25"/>
        <v>30</v>
      </c>
      <c r="H64" s="103">
        <f t="shared" si="26"/>
        <v>0</v>
      </c>
      <c r="I64" s="93">
        <f t="shared" si="26"/>
        <v>30</v>
      </c>
      <c r="J64" s="71"/>
      <c r="K64" s="71"/>
      <c r="L64" s="71"/>
      <c r="M64" s="71"/>
      <c r="N64" s="71"/>
      <c r="O64" s="132"/>
      <c r="P64" s="133"/>
      <c r="Q64" s="132"/>
      <c r="R64" s="133"/>
      <c r="S64" s="28"/>
      <c r="T64" s="132"/>
      <c r="U64" s="133">
        <v>30</v>
      </c>
      <c r="V64" s="132"/>
      <c r="W64" s="133"/>
      <c r="X64" s="28">
        <f t="shared" si="27"/>
        <v>2</v>
      </c>
      <c r="Y64" s="163">
        <f t="shared" si="28"/>
        <v>2</v>
      </c>
      <c r="Z64" s="74">
        <v>1.36</v>
      </c>
      <c r="AA64" s="79"/>
      <c r="AB64" s="44">
        <f t="shared" ref="AB64:AB65" si="29">D64</f>
        <v>2</v>
      </c>
      <c r="AC64" s="265"/>
      <c r="AD64" s="236"/>
      <c r="AF64" s="242"/>
    </row>
    <row r="65" spans="1:37" ht="16.5" thickTop="1" thickBot="1" x14ac:dyDescent="0.25">
      <c r="A65" s="2">
        <v>25</v>
      </c>
      <c r="B65" s="119" t="s">
        <v>62</v>
      </c>
      <c r="C65" s="114" t="s">
        <v>95</v>
      </c>
      <c r="D65" s="25">
        <v>2</v>
      </c>
      <c r="E65" s="38"/>
      <c r="F65" s="45">
        <v>3</v>
      </c>
      <c r="G65" s="102">
        <f t="shared" si="25"/>
        <v>30</v>
      </c>
      <c r="H65" s="103">
        <f t="shared" si="26"/>
        <v>30</v>
      </c>
      <c r="I65" s="93">
        <f t="shared" si="26"/>
        <v>0</v>
      </c>
      <c r="J65" s="71"/>
      <c r="K65" s="71"/>
      <c r="L65" s="71"/>
      <c r="M65" s="71"/>
      <c r="N65" s="71"/>
      <c r="O65" s="132"/>
      <c r="P65" s="133"/>
      <c r="Q65" s="132"/>
      <c r="R65" s="133"/>
      <c r="S65" s="28"/>
      <c r="T65" s="132">
        <v>30</v>
      </c>
      <c r="U65" s="133"/>
      <c r="V65" s="132"/>
      <c r="W65" s="133"/>
      <c r="X65" s="28">
        <f t="shared" si="27"/>
        <v>2</v>
      </c>
      <c r="Y65" s="163">
        <f t="shared" si="28"/>
        <v>2</v>
      </c>
      <c r="Z65" s="74">
        <v>1.36</v>
      </c>
      <c r="AA65" s="79"/>
      <c r="AB65" s="44">
        <f t="shared" si="29"/>
        <v>2</v>
      </c>
      <c r="AC65" s="265"/>
      <c r="AD65" s="236"/>
      <c r="AF65" s="242"/>
    </row>
    <row r="66" spans="1:37" ht="27" thickTop="1" thickBot="1" x14ac:dyDescent="0.25">
      <c r="A66" s="3">
        <v>26</v>
      </c>
      <c r="B66" s="119" t="s">
        <v>63</v>
      </c>
      <c r="C66" s="114" t="s">
        <v>96</v>
      </c>
      <c r="D66" s="25">
        <v>2</v>
      </c>
      <c r="E66" s="38"/>
      <c r="F66" s="45">
        <v>4</v>
      </c>
      <c r="G66" s="102">
        <f t="shared" si="25"/>
        <v>30</v>
      </c>
      <c r="H66" s="103">
        <f t="shared" si="26"/>
        <v>0</v>
      </c>
      <c r="I66" s="93">
        <f t="shared" si="26"/>
        <v>30</v>
      </c>
      <c r="J66" s="71"/>
      <c r="K66" s="71"/>
      <c r="L66" s="71"/>
      <c r="M66" s="71"/>
      <c r="N66" s="71"/>
      <c r="O66" s="132"/>
      <c r="P66" s="133"/>
      <c r="Q66" s="132"/>
      <c r="R66" s="133"/>
      <c r="S66" s="28"/>
      <c r="T66" s="132"/>
      <c r="U66" s="133"/>
      <c r="V66" s="132"/>
      <c r="W66" s="133">
        <v>30</v>
      </c>
      <c r="X66" s="28">
        <f t="shared" si="27"/>
        <v>2</v>
      </c>
      <c r="Y66" s="163">
        <f t="shared" si="28"/>
        <v>2</v>
      </c>
      <c r="Z66" s="74">
        <v>1.36</v>
      </c>
      <c r="AA66" s="79"/>
      <c r="AB66" s="44"/>
      <c r="AC66" s="265"/>
      <c r="AD66" s="236"/>
      <c r="AF66" s="242"/>
    </row>
    <row r="67" spans="1:37" ht="27" thickTop="1" thickBot="1" x14ac:dyDescent="0.25">
      <c r="A67" s="2">
        <v>27</v>
      </c>
      <c r="B67" s="118" t="s">
        <v>64</v>
      </c>
      <c r="C67" s="101" t="s">
        <v>97</v>
      </c>
      <c r="D67" s="180">
        <v>2</v>
      </c>
      <c r="E67" s="32"/>
      <c r="F67" s="46">
        <v>4</v>
      </c>
      <c r="G67" s="102">
        <f t="shared" si="25"/>
        <v>30</v>
      </c>
      <c r="H67" s="103">
        <f t="shared" si="26"/>
        <v>30</v>
      </c>
      <c r="I67" s="93">
        <f t="shared" si="26"/>
        <v>0</v>
      </c>
      <c r="J67" s="71"/>
      <c r="K67" s="71"/>
      <c r="L67" s="71"/>
      <c r="M67" s="71"/>
      <c r="N67" s="71"/>
      <c r="O67" s="134"/>
      <c r="P67" s="135"/>
      <c r="Q67" s="134"/>
      <c r="R67" s="135"/>
      <c r="S67" s="31"/>
      <c r="T67" s="134"/>
      <c r="U67" s="135"/>
      <c r="V67" s="134">
        <v>30</v>
      </c>
      <c r="W67" s="135"/>
      <c r="X67" s="28">
        <f t="shared" si="27"/>
        <v>2</v>
      </c>
      <c r="Y67" s="163">
        <f t="shared" si="28"/>
        <v>2</v>
      </c>
      <c r="Z67" s="74">
        <v>1.36</v>
      </c>
      <c r="AA67" s="109"/>
      <c r="AB67" s="110">
        <f>D67</f>
        <v>2</v>
      </c>
      <c r="AC67" s="267"/>
      <c r="AD67" s="236"/>
      <c r="AF67" s="242"/>
    </row>
    <row r="68" spans="1:37" s="19" customFormat="1" ht="14.25" thickTop="1" thickBot="1" x14ac:dyDescent="0.25">
      <c r="A68" s="120" t="s">
        <v>8</v>
      </c>
      <c r="B68" s="115"/>
      <c r="C68" s="90"/>
      <c r="D68" s="24">
        <f>SUM(D62:D67)</f>
        <v>12</v>
      </c>
      <c r="E68" s="6">
        <f>COUNTA(E62:E67)</f>
        <v>0</v>
      </c>
      <c r="F68" s="7">
        <f>COUNTA(F62:F67)</f>
        <v>6</v>
      </c>
      <c r="G68" s="6">
        <f t="shared" ref="G68:AC68" si="30">SUM(G62:G67)</f>
        <v>180</v>
      </c>
      <c r="H68" s="8">
        <f t="shared" si="30"/>
        <v>90</v>
      </c>
      <c r="I68" s="9">
        <f t="shared" si="30"/>
        <v>90</v>
      </c>
      <c r="J68" s="9">
        <f t="shared" si="30"/>
        <v>0</v>
      </c>
      <c r="K68" s="9">
        <f t="shared" si="30"/>
        <v>0</v>
      </c>
      <c r="L68" s="9">
        <f t="shared" si="30"/>
        <v>0</v>
      </c>
      <c r="M68" s="9">
        <f t="shared" si="30"/>
        <v>0</v>
      </c>
      <c r="N68" s="9">
        <f t="shared" si="30"/>
        <v>0</v>
      </c>
      <c r="O68" s="141">
        <f t="shared" si="30"/>
        <v>0</v>
      </c>
      <c r="P68" s="142">
        <f t="shared" si="30"/>
        <v>0</v>
      </c>
      <c r="Q68" s="141">
        <f t="shared" si="30"/>
        <v>0</v>
      </c>
      <c r="R68" s="142">
        <f t="shared" si="30"/>
        <v>0</v>
      </c>
      <c r="S68" s="22"/>
      <c r="T68" s="141">
        <f t="shared" si="30"/>
        <v>30</v>
      </c>
      <c r="U68" s="142">
        <f t="shared" si="30"/>
        <v>60</v>
      </c>
      <c r="V68" s="141">
        <f t="shared" si="30"/>
        <v>60</v>
      </c>
      <c r="W68" s="142">
        <f t="shared" si="30"/>
        <v>30</v>
      </c>
      <c r="X68" s="23">
        <f t="shared" si="30"/>
        <v>12</v>
      </c>
      <c r="Y68" s="142">
        <f t="shared" si="30"/>
        <v>12</v>
      </c>
      <c r="Z68" s="14">
        <v>8.16</v>
      </c>
      <c r="AA68" s="10">
        <f t="shared" si="30"/>
        <v>0</v>
      </c>
      <c r="AB68" s="10">
        <f t="shared" si="30"/>
        <v>8</v>
      </c>
      <c r="AC68" s="8">
        <f t="shared" si="30"/>
        <v>0</v>
      </c>
      <c r="AD68" s="237"/>
      <c r="AE68" s="243"/>
      <c r="AF68" s="242"/>
      <c r="AG68" s="242"/>
      <c r="AH68" s="244"/>
      <c r="AI68" s="244"/>
      <c r="AJ68" s="258"/>
      <c r="AK68" s="260"/>
    </row>
    <row r="69" spans="1:37" ht="15.75" thickTop="1" thickBot="1" x14ac:dyDescent="0.25">
      <c r="A69" s="293" t="s">
        <v>179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5"/>
      <c r="AD69" s="235"/>
      <c r="AF69" s="242"/>
    </row>
    <row r="70" spans="1:37" ht="21.75" customHeight="1" thickTop="1" thickBot="1" x14ac:dyDescent="0.25">
      <c r="A70" s="3"/>
      <c r="B70" s="278" t="s">
        <v>219</v>
      </c>
      <c r="C70" s="121" t="s">
        <v>144</v>
      </c>
      <c r="D70" s="40">
        <v>3</v>
      </c>
      <c r="E70" s="122"/>
      <c r="F70" s="96">
        <v>2</v>
      </c>
      <c r="G70" s="102">
        <f t="shared" ref="G70" si="31">SUM(H70:N70)</f>
        <v>0</v>
      </c>
      <c r="H70" s="103"/>
      <c r="I70" s="93"/>
      <c r="J70" s="93"/>
      <c r="K70" s="93"/>
      <c r="L70" s="93"/>
      <c r="M70" s="93"/>
      <c r="N70" s="93"/>
      <c r="O70" s="139"/>
      <c r="P70" s="140"/>
      <c r="Q70" s="139"/>
      <c r="R70" s="140"/>
      <c r="S70" s="104">
        <v>3</v>
      </c>
      <c r="T70" s="139"/>
      <c r="U70" s="140"/>
      <c r="V70" s="139"/>
      <c r="W70" s="140"/>
      <c r="X70" s="104"/>
      <c r="Y70" s="163">
        <v>3</v>
      </c>
      <c r="Z70" s="74">
        <v>3</v>
      </c>
      <c r="AA70" s="95"/>
      <c r="AB70" s="96"/>
      <c r="AC70" s="266"/>
      <c r="AD70" s="236"/>
      <c r="AF70" s="242"/>
    </row>
    <row r="71" spans="1:37" s="156" customFormat="1" ht="15" thickTop="1" x14ac:dyDescent="0.2">
      <c r="A71" s="296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38"/>
      <c r="AE71" s="232"/>
      <c r="AF71" s="232"/>
      <c r="AG71" s="231"/>
      <c r="AH71" s="191"/>
      <c r="AI71" s="244"/>
      <c r="AJ71" s="258"/>
      <c r="AK71" s="191"/>
    </row>
    <row r="72" spans="1:37" s="191" customFormat="1" ht="15.75" thickBot="1" x14ac:dyDescent="0.25">
      <c r="A72" s="192"/>
      <c r="B72" s="193"/>
      <c r="C72" s="194"/>
      <c r="D72" s="145"/>
      <c r="E72" s="195"/>
      <c r="F72" s="196"/>
      <c r="G72" s="197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53"/>
      <c r="Z72" s="250"/>
      <c r="AA72" s="153"/>
      <c r="AB72" s="153"/>
      <c r="AC72" s="153"/>
      <c r="AD72" s="153"/>
      <c r="AE72" s="232"/>
      <c r="AF72" s="232"/>
      <c r="AG72" s="231"/>
      <c r="AI72" s="244"/>
      <c r="AJ72" s="258"/>
    </row>
    <row r="73" spans="1:37" s="201" customFormat="1" ht="15.75" thickTop="1" thickBot="1" x14ac:dyDescent="0.25">
      <c r="A73" s="198" t="s">
        <v>101</v>
      </c>
      <c r="B73" s="199"/>
      <c r="C73" s="200"/>
      <c r="D73" s="123">
        <f>D21+D30+D35+D43+D70</f>
        <v>90</v>
      </c>
      <c r="E73" s="123">
        <f t="shared" ref="E73:R73" si="32">E21+E30+E35+E72+E43</f>
        <v>10</v>
      </c>
      <c r="F73" s="123">
        <f t="shared" si="32"/>
        <v>19</v>
      </c>
      <c r="G73" s="123">
        <f t="shared" si="32"/>
        <v>895</v>
      </c>
      <c r="H73" s="123">
        <f t="shared" si="32"/>
        <v>250</v>
      </c>
      <c r="I73" s="123">
        <f t="shared" si="32"/>
        <v>495</v>
      </c>
      <c r="J73" s="123">
        <f t="shared" si="32"/>
        <v>0</v>
      </c>
      <c r="K73" s="123">
        <f t="shared" si="32"/>
        <v>0</v>
      </c>
      <c r="L73" s="123">
        <f t="shared" si="32"/>
        <v>60</v>
      </c>
      <c r="M73" s="123">
        <f t="shared" si="32"/>
        <v>90</v>
      </c>
      <c r="N73" s="123">
        <f t="shared" si="32"/>
        <v>0</v>
      </c>
      <c r="O73" s="123">
        <f t="shared" si="32"/>
        <v>100</v>
      </c>
      <c r="P73" s="123">
        <f t="shared" si="32"/>
        <v>135</v>
      </c>
      <c r="Q73" s="123">
        <f>Q21+Q30+Q35+Q72+Q43</f>
        <v>90</v>
      </c>
      <c r="R73" s="123">
        <f t="shared" si="32"/>
        <v>135</v>
      </c>
      <c r="S73" s="123">
        <f>S21+S30+S35+S43+S51+S60+S70</f>
        <v>45</v>
      </c>
      <c r="T73" s="123">
        <f>T21+T30+T35+T72+T43</f>
        <v>30</v>
      </c>
      <c r="U73" s="123">
        <f>U21+U30+U35+U72+U43</f>
        <v>240</v>
      </c>
      <c r="V73" s="123">
        <f>V21+V30+V35+V72+V43</f>
        <v>30</v>
      </c>
      <c r="W73" s="123">
        <f>W21+W30+W35+W72+W43</f>
        <v>135</v>
      </c>
      <c r="X73" s="123">
        <f>X21+X30+X35+X43</f>
        <v>45</v>
      </c>
      <c r="Y73" s="123">
        <f>Y21+Y30+Y35+Y72+Y43+Y70</f>
        <v>35</v>
      </c>
      <c r="Z73" s="276">
        <v>44.900000000000006</v>
      </c>
      <c r="AA73" s="123">
        <f>AA21+AA30+AA35+AA72+AA43</f>
        <v>0</v>
      </c>
      <c r="AB73" s="123">
        <f>AB21+AB30+AB35+AB72+AB43</f>
        <v>48</v>
      </c>
      <c r="AC73" s="141">
        <f>AC21+AC30+AC35+AC72+AC43</f>
        <v>0</v>
      </c>
      <c r="AD73" s="197"/>
      <c r="AE73" s="246"/>
      <c r="AF73" s="246"/>
      <c r="AG73" s="245"/>
      <c r="AH73" s="247"/>
      <c r="AI73" s="244"/>
      <c r="AJ73" s="258"/>
      <c r="AK73" s="247"/>
    </row>
    <row r="74" spans="1:37" s="201" customFormat="1" ht="15.75" thickTop="1" thickBot="1" x14ac:dyDescent="0.25">
      <c r="A74" s="198" t="s">
        <v>102</v>
      </c>
      <c r="B74" s="199"/>
      <c r="C74" s="200"/>
      <c r="D74" s="123">
        <f>D21+D30+D35+D51+D70</f>
        <v>90</v>
      </c>
      <c r="E74" s="123">
        <f t="shared" ref="E74:R74" si="33">E21+E30+E35+E72+E51</f>
        <v>12</v>
      </c>
      <c r="F74" s="123">
        <f t="shared" si="33"/>
        <v>17</v>
      </c>
      <c r="G74" s="123">
        <f t="shared" si="33"/>
        <v>895</v>
      </c>
      <c r="H74" s="123">
        <f t="shared" si="33"/>
        <v>280</v>
      </c>
      <c r="I74" s="123">
        <f t="shared" si="33"/>
        <v>465</v>
      </c>
      <c r="J74" s="123">
        <f t="shared" si="33"/>
        <v>0</v>
      </c>
      <c r="K74" s="123">
        <f t="shared" si="33"/>
        <v>0</v>
      </c>
      <c r="L74" s="123">
        <f t="shared" si="33"/>
        <v>60</v>
      </c>
      <c r="M74" s="123">
        <f t="shared" si="33"/>
        <v>90</v>
      </c>
      <c r="N74" s="123">
        <f t="shared" si="33"/>
        <v>0</v>
      </c>
      <c r="O74" s="123">
        <f t="shared" si="33"/>
        <v>100</v>
      </c>
      <c r="P74" s="123">
        <f t="shared" si="33"/>
        <v>135</v>
      </c>
      <c r="Q74" s="123">
        <f t="shared" si="33"/>
        <v>90</v>
      </c>
      <c r="R74" s="123">
        <f t="shared" si="33"/>
        <v>135</v>
      </c>
      <c r="S74" s="123">
        <f>S35+S30+S21+S70</f>
        <v>45</v>
      </c>
      <c r="T74" s="123">
        <f>T21+T30+T35+T72+T51</f>
        <v>45</v>
      </c>
      <c r="U74" s="123">
        <f>U21+U30+U35+U72+U51</f>
        <v>225</v>
      </c>
      <c r="V74" s="123">
        <f>V21+V30+V35+V72+V51</f>
        <v>45</v>
      </c>
      <c r="W74" s="123">
        <f>W21+W30+W35+W72+W51</f>
        <v>120</v>
      </c>
      <c r="X74" s="123">
        <f>X21+X30+X35+X51</f>
        <v>45</v>
      </c>
      <c r="Y74" s="123">
        <f>Y21+Y30+Y35+Y72+Y51+Y70</f>
        <v>35</v>
      </c>
      <c r="Z74" s="276">
        <v>45.220000000000013</v>
      </c>
      <c r="AA74" s="123">
        <f>AA21+AA30+AA35+AA72+AA51</f>
        <v>0</v>
      </c>
      <c r="AB74" s="123">
        <f>AB21+AB30+AB35+AB72+AB51</f>
        <v>48</v>
      </c>
      <c r="AC74" s="141">
        <f>AC21+AC30+AC35+AC72+AC51</f>
        <v>0</v>
      </c>
      <c r="AD74" s="197"/>
      <c r="AE74" s="246"/>
      <c r="AF74" s="246"/>
      <c r="AG74" s="245"/>
      <c r="AH74" s="247"/>
      <c r="AI74" s="244"/>
      <c r="AJ74" s="258"/>
      <c r="AK74" s="247"/>
    </row>
    <row r="75" spans="1:37" s="201" customFormat="1" ht="15.75" thickTop="1" thickBot="1" x14ac:dyDescent="0.25">
      <c r="A75" s="198" t="s">
        <v>100</v>
      </c>
      <c r="B75" s="199"/>
      <c r="C75" s="200"/>
      <c r="D75" s="123">
        <f>D21+D30+D35+D60+D70</f>
        <v>90</v>
      </c>
      <c r="E75" s="123">
        <f t="shared" ref="E75:R75" si="34">E21+E30+E35+E72+E60</f>
        <v>10</v>
      </c>
      <c r="F75" s="123">
        <f t="shared" si="34"/>
        <v>20</v>
      </c>
      <c r="G75" s="123">
        <f t="shared" si="34"/>
        <v>895</v>
      </c>
      <c r="H75" s="123">
        <f t="shared" si="34"/>
        <v>340</v>
      </c>
      <c r="I75" s="123">
        <f t="shared" si="34"/>
        <v>405</v>
      </c>
      <c r="J75" s="123">
        <f t="shared" si="34"/>
        <v>0</v>
      </c>
      <c r="K75" s="123">
        <f t="shared" si="34"/>
        <v>0</v>
      </c>
      <c r="L75" s="123">
        <f t="shared" si="34"/>
        <v>60</v>
      </c>
      <c r="M75" s="123">
        <f t="shared" si="34"/>
        <v>90</v>
      </c>
      <c r="N75" s="123">
        <f t="shared" si="34"/>
        <v>0</v>
      </c>
      <c r="O75" s="123">
        <f t="shared" si="34"/>
        <v>100</v>
      </c>
      <c r="P75" s="123">
        <f t="shared" si="34"/>
        <v>135</v>
      </c>
      <c r="Q75" s="123">
        <f t="shared" si="34"/>
        <v>90</v>
      </c>
      <c r="R75" s="123">
        <f t="shared" si="34"/>
        <v>135</v>
      </c>
      <c r="S75" s="123">
        <f>S70+S35+S30+S21</f>
        <v>45</v>
      </c>
      <c r="T75" s="123">
        <f>T21+T30+T35+T72+T60</f>
        <v>90</v>
      </c>
      <c r="U75" s="123">
        <f>U21+U30+U35+U72+U60</f>
        <v>210</v>
      </c>
      <c r="V75" s="123">
        <f>V21+V30+V35+V72+V60</f>
        <v>60</v>
      </c>
      <c r="W75" s="123">
        <f>W21+W30+W35+W72+W60</f>
        <v>75</v>
      </c>
      <c r="X75" s="123">
        <f>X21+X30+X35+X60</f>
        <v>45</v>
      </c>
      <c r="Y75" s="123">
        <f>Y21+Y30+Y35+Y72+Y60+Y70</f>
        <v>35</v>
      </c>
      <c r="Z75" s="276">
        <v>45.220000000000013</v>
      </c>
      <c r="AA75" s="123">
        <f>AA21+AA30+AA35+AA72+AA60</f>
        <v>0</v>
      </c>
      <c r="AB75" s="123">
        <f>AB21+AB30+AB35+AB72+AB60</f>
        <v>48</v>
      </c>
      <c r="AC75" s="141">
        <f>AC21+AC30+AC35+AC72+AC60</f>
        <v>0</v>
      </c>
      <c r="AD75" s="197"/>
      <c r="AE75" s="246"/>
      <c r="AF75" s="246"/>
      <c r="AG75" s="245"/>
      <c r="AH75" s="247"/>
      <c r="AI75" s="244"/>
      <c r="AJ75" s="258"/>
      <c r="AK75" s="247"/>
    </row>
    <row r="76" spans="1:37" s="201" customFormat="1" ht="15.75" thickTop="1" thickBot="1" x14ac:dyDescent="0.25">
      <c r="A76" s="198" t="s">
        <v>103</v>
      </c>
      <c r="B76" s="199"/>
      <c r="C76" s="200"/>
      <c r="D76" s="123">
        <f>D21+D30+D35+D68+D70</f>
        <v>90</v>
      </c>
      <c r="E76" s="123">
        <f t="shared" ref="E76:R76" si="35">E21+E30+E35+E72+E68</f>
        <v>10</v>
      </c>
      <c r="F76" s="123">
        <f t="shared" si="35"/>
        <v>19</v>
      </c>
      <c r="G76" s="123">
        <f t="shared" si="35"/>
        <v>895</v>
      </c>
      <c r="H76" s="123">
        <f t="shared" si="35"/>
        <v>340</v>
      </c>
      <c r="I76" s="123">
        <f t="shared" si="35"/>
        <v>405</v>
      </c>
      <c r="J76" s="123">
        <f t="shared" si="35"/>
        <v>0</v>
      </c>
      <c r="K76" s="123">
        <f t="shared" si="35"/>
        <v>0</v>
      </c>
      <c r="L76" s="123">
        <f t="shared" si="35"/>
        <v>60</v>
      </c>
      <c r="M76" s="123">
        <f t="shared" si="35"/>
        <v>90</v>
      </c>
      <c r="N76" s="123">
        <f t="shared" si="35"/>
        <v>0</v>
      </c>
      <c r="O76" s="123">
        <f t="shared" si="35"/>
        <v>100</v>
      </c>
      <c r="P76" s="123">
        <f t="shared" si="35"/>
        <v>135</v>
      </c>
      <c r="Q76" s="123">
        <f t="shared" si="35"/>
        <v>90</v>
      </c>
      <c r="R76" s="123">
        <f t="shared" si="35"/>
        <v>135</v>
      </c>
      <c r="S76" s="123">
        <f>S70+S35+S30+S21</f>
        <v>45</v>
      </c>
      <c r="T76" s="123">
        <f>T21+T30+T35+T72+T68</f>
        <v>60</v>
      </c>
      <c r="U76" s="123">
        <f>U21+U30+U35+U72+U68</f>
        <v>210</v>
      </c>
      <c r="V76" s="123">
        <f>V21+V30+V35+V72+V68</f>
        <v>90</v>
      </c>
      <c r="W76" s="123">
        <f>W21+W30+W35+W72+W68</f>
        <v>75</v>
      </c>
      <c r="X76" s="123">
        <f>X68+X35+X30+X21</f>
        <v>45</v>
      </c>
      <c r="Y76" s="123">
        <f>Y21+Y30+Y35+Y72+Y68+Y70</f>
        <v>35</v>
      </c>
      <c r="Z76" s="276">
        <v>44.900000000000006</v>
      </c>
      <c r="AA76" s="123">
        <f>AA21+AA30+AA35+AA72+AA68</f>
        <v>0</v>
      </c>
      <c r="AB76" s="123">
        <f>AB21+AB30+AB35+AB72+AB68</f>
        <v>48</v>
      </c>
      <c r="AC76" s="141">
        <f>AC21+AC30+AC35+AC72+AC68</f>
        <v>0</v>
      </c>
      <c r="AD76" s="197"/>
      <c r="AE76" s="246"/>
      <c r="AF76" s="246"/>
      <c r="AG76" s="245"/>
      <c r="AH76" s="247"/>
      <c r="AI76" s="244"/>
      <c r="AJ76" s="258"/>
      <c r="AK76" s="247"/>
    </row>
    <row r="77" spans="1:37" s="156" customFormat="1" ht="16.5" thickTop="1" thickBot="1" x14ac:dyDescent="0.25">
      <c r="A77" s="202"/>
      <c r="B77" s="203"/>
      <c r="C77" s="204"/>
      <c r="D77" s="145"/>
      <c r="E77" s="203" t="s">
        <v>10</v>
      </c>
      <c r="F77" s="149"/>
      <c r="G77" s="205">
        <f>SUM(O73:W73)-S73</f>
        <v>895</v>
      </c>
      <c r="H77" s="149"/>
      <c r="I77" s="149"/>
      <c r="J77" s="149"/>
      <c r="K77" s="149"/>
      <c r="L77" s="149"/>
      <c r="M77" s="149"/>
      <c r="N77" s="149"/>
      <c r="O77" s="298"/>
      <c r="P77" s="298"/>
      <c r="Q77" s="298"/>
      <c r="R77" s="298"/>
      <c r="S77" s="270"/>
      <c r="T77" s="299"/>
      <c r="U77" s="299"/>
      <c r="V77" s="299"/>
      <c r="W77" s="299"/>
      <c r="X77" s="215"/>
      <c r="Y77" s="124"/>
      <c r="Z77" s="251"/>
      <c r="AA77" s="124"/>
      <c r="AB77" s="124"/>
      <c r="AC77" s="153"/>
      <c r="AD77" s="153"/>
      <c r="AE77" s="232"/>
      <c r="AF77" s="232"/>
      <c r="AG77" s="231"/>
      <c r="AH77" s="191"/>
      <c r="AI77" s="244"/>
      <c r="AJ77" s="258"/>
      <c r="AK77" s="191"/>
    </row>
    <row r="78" spans="1:37" s="156" customFormat="1" ht="15.75" thickTop="1" x14ac:dyDescent="0.2">
      <c r="A78" s="202"/>
      <c r="B78" s="203"/>
      <c r="C78" s="204"/>
      <c r="D78" s="145"/>
      <c r="E78" s="203" t="s">
        <v>11</v>
      </c>
      <c r="F78" s="203"/>
      <c r="G78" s="205">
        <f>SUM(H73:N73)</f>
        <v>895</v>
      </c>
      <c r="H78" s="203"/>
      <c r="I78" s="300" t="s">
        <v>205</v>
      </c>
      <c r="J78" s="300"/>
      <c r="K78" s="300"/>
      <c r="L78" s="300"/>
      <c r="M78" s="300"/>
      <c r="N78" s="301"/>
      <c r="O78" s="146">
        <v>3</v>
      </c>
      <c r="P78" s="147">
        <v>5</v>
      </c>
      <c r="Q78" s="146">
        <v>5</v>
      </c>
      <c r="R78" s="147">
        <v>1</v>
      </c>
      <c r="S78" s="207"/>
      <c r="T78" s="165">
        <v>2</v>
      </c>
      <c r="U78" s="166">
        <v>3</v>
      </c>
      <c r="V78" s="165">
        <v>0</v>
      </c>
      <c r="W78" s="216">
        <v>4</v>
      </c>
      <c r="X78" s="208"/>
      <c r="Y78" s="124"/>
      <c r="Z78" s="251"/>
      <c r="AA78" s="124"/>
      <c r="AB78" s="124"/>
      <c r="AC78" s="153"/>
      <c r="AD78" s="153"/>
      <c r="AE78" s="232"/>
      <c r="AF78" s="232"/>
      <c r="AG78" s="231"/>
      <c r="AH78" s="191"/>
      <c r="AI78" s="244"/>
      <c r="AJ78" s="258"/>
      <c r="AK78" s="191"/>
    </row>
    <row r="79" spans="1:37" s="156" customFormat="1" ht="15" x14ac:dyDescent="0.2">
      <c r="A79" s="202"/>
      <c r="B79" s="203"/>
      <c r="C79" s="204"/>
      <c r="D79" s="145"/>
      <c r="E79" s="203"/>
      <c r="F79" s="203"/>
      <c r="G79" s="205"/>
      <c r="H79" s="203"/>
      <c r="I79" s="300" t="s">
        <v>206</v>
      </c>
      <c r="J79" s="300"/>
      <c r="K79" s="300"/>
      <c r="L79" s="300"/>
      <c r="M79" s="300"/>
      <c r="N79" s="302"/>
      <c r="O79" s="148">
        <v>3</v>
      </c>
      <c r="P79" s="148">
        <v>5</v>
      </c>
      <c r="Q79" s="148">
        <v>5</v>
      </c>
      <c r="R79" s="148">
        <v>1</v>
      </c>
      <c r="S79" s="167"/>
      <c r="T79" s="167">
        <v>2</v>
      </c>
      <c r="U79" s="167">
        <v>6</v>
      </c>
      <c r="V79" s="167">
        <v>0</v>
      </c>
      <c r="W79" s="167">
        <v>7</v>
      </c>
      <c r="X79" s="208"/>
      <c r="Y79" s="124"/>
      <c r="Z79" s="251"/>
      <c r="AA79" s="124"/>
      <c r="AB79" s="124"/>
      <c r="AC79" s="153"/>
      <c r="AD79" s="153"/>
      <c r="AE79" s="232"/>
      <c r="AF79" s="232"/>
      <c r="AG79" s="231"/>
      <c r="AH79" s="191"/>
      <c r="AI79" s="244"/>
      <c r="AJ79" s="258"/>
      <c r="AK79" s="191"/>
    </row>
    <row r="80" spans="1:37" s="156" customFormat="1" ht="15" x14ac:dyDescent="0.2">
      <c r="A80" s="202"/>
      <c r="B80" s="203"/>
      <c r="C80" s="204"/>
      <c r="D80" s="145"/>
      <c r="E80" s="203"/>
      <c r="F80" s="203"/>
      <c r="G80" s="205"/>
      <c r="H80" s="203"/>
      <c r="I80" s="300" t="s">
        <v>207</v>
      </c>
      <c r="J80" s="300"/>
      <c r="K80" s="300"/>
      <c r="L80" s="300"/>
      <c r="M80" s="300"/>
      <c r="N80" s="302"/>
      <c r="O80" s="148">
        <v>3</v>
      </c>
      <c r="P80" s="148">
        <v>5</v>
      </c>
      <c r="Q80" s="148">
        <v>5</v>
      </c>
      <c r="R80" s="148">
        <v>1</v>
      </c>
      <c r="S80" s="167"/>
      <c r="T80" s="167">
        <v>3</v>
      </c>
      <c r="U80" s="167">
        <v>5</v>
      </c>
      <c r="V80" s="167">
        <v>1</v>
      </c>
      <c r="W80" s="167">
        <v>6</v>
      </c>
      <c r="X80" s="208"/>
      <c r="Y80" s="124"/>
      <c r="Z80" s="251"/>
      <c r="AA80" s="124"/>
      <c r="AB80" s="124"/>
      <c r="AC80" s="153"/>
      <c r="AD80" s="153"/>
      <c r="AE80" s="232"/>
      <c r="AF80" s="232"/>
      <c r="AG80" s="231"/>
      <c r="AH80" s="191"/>
      <c r="AI80" s="244"/>
      <c r="AJ80" s="258"/>
      <c r="AK80" s="191"/>
    </row>
    <row r="81" spans="1:37" s="156" customFormat="1" ht="15" x14ac:dyDescent="0.2">
      <c r="A81" s="202"/>
      <c r="B81" s="203"/>
      <c r="C81" s="204"/>
      <c r="D81" s="145"/>
      <c r="E81" s="203"/>
      <c r="F81" s="203"/>
      <c r="G81" s="205"/>
      <c r="H81" s="203"/>
      <c r="I81" s="300" t="s">
        <v>208</v>
      </c>
      <c r="J81" s="300"/>
      <c r="K81" s="300"/>
      <c r="L81" s="300"/>
      <c r="M81" s="300"/>
      <c r="N81" s="302"/>
      <c r="O81" s="148">
        <v>3</v>
      </c>
      <c r="P81" s="148">
        <v>5</v>
      </c>
      <c r="Q81" s="148">
        <v>5</v>
      </c>
      <c r="R81" s="148">
        <v>1</v>
      </c>
      <c r="S81" s="167"/>
      <c r="T81" s="167">
        <v>2</v>
      </c>
      <c r="U81" s="167">
        <v>7</v>
      </c>
      <c r="V81" s="167">
        <v>0</v>
      </c>
      <c r="W81" s="167">
        <v>7</v>
      </c>
      <c r="X81" s="208"/>
      <c r="Y81" s="124"/>
      <c r="Z81" s="251"/>
      <c r="AA81" s="124"/>
      <c r="AB81" s="124"/>
      <c r="AC81" s="153"/>
      <c r="AD81" s="153"/>
      <c r="AE81" s="232"/>
      <c r="AF81" s="232"/>
      <c r="AG81" s="231"/>
      <c r="AH81" s="191"/>
      <c r="AI81" s="244"/>
      <c r="AJ81" s="258"/>
      <c r="AK81" s="191"/>
    </row>
    <row r="82" spans="1:37" s="156" customFormat="1" ht="15" x14ac:dyDescent="0.2">
      <c r="A82" s="202"/>
      <c r="B82" s="203"/>
      <c r="C82" s="204"/>
      <c r="D82" s="145"/>
      <c r="E82" s="203"/>
      <c r="F82" s="203"/>
      <c r="G82" s="205"/>
      <c r="H82" s="203"/>
      <c r="I82" s="300" t="s">
        <v>209</v>
      </c>
      <c r="J82" s="300"/>
      <c r="K82" s="300"/>
      <c r="L82" s="300"/>
      <c r="M82" s="300"/>
      <c r="N82" s="302"/>
      <c r="O82" s="148">
        <v>3</v>
      </c>
      <c r="P82" s="148">
        <v>5</v>
      </c>
      <c r="Q82" s="148">
        <v>5</v>
      </c>
      <c r="R82" s="148">
        <v>1</v>
      </c>
      <c r="S82" s="167"/>
      <c r="T82" s="167">
        <v>2</v>
      </c>
      <c r="U82" s="167">
        <v>6</v>
      </c>
      <c r="V82" s="167">
        <v>0</v>
      </c>
      <c r="W82" s="167">
        <v>7</v>
      </c>
      <c r="X82" s="208"/>
      <c r="Y82" s="124"/>
      <c r="Z82" s="251"/>
      <c r="AA82" s="124"/>
      <c r="AB82" s="124"/>
      <c r="AC82" s="153"/>
      <c r="AD82" s="153"/>
      <c r="AE82" s="232"/>
      <c r="AF82" s="232"/>
      <c r="AG82" s="231"/>
      <c r="AH82" s="191"/>
      <c r="AI82" s="244"/>
      <c r="AJ82" s="258"/>
      <c r="AK82" s="191"/>
    </row>
    <row r="83" spans="1:37" s="156" customFormat="1" ht="19.5" customHeight="1" x14ac:dyDescent="0.2">
      <c r="A83" s="209"/>
      <c r="B83" s="149"/>
      <c r="C83" s="210"/>
      <c r="D83" s="168"/>
      <c r="E83" s="149"/>
      <c r="F83" s="149"/>
      <c r="G83" s="211" t="str">
        <f>IF(G77=G78,"","BŁĄD !!! SPRAWDŹ WIERSZ OGÓŁEM")</f>
        <v/>
      </c>
      <c r="H83" s="149"/>
      <c r="I83" s="149"/>
      <c r="J83" s="149"/>
      <c r="K83" s="149"/>
      <c r="L83" s="149"/>
      <c r="M83" s="149"/>
      <c r="N83" s="149"/>
      <c r="O83" s="149" t="str">
        <f>IF(O78&gt;8,"za dużo E","")</f>
        <v/>
      </c>
      <c r="P83" s="149"/>
      <c r="Q83" s="149" t="str">
        <f>IF(Q78&gt;8,"za dużo E","")</f>
        <v/>
      </c>
      <c r="R83" s="149"/>
      <c r="S83" s="168"/>
      <c r="T83" s="168" t="str">
        <f>IF(T78&gt;8,"za dużo E","")</f>
        <v/>
      </c>
      <c r="U83" s="168"/>
      <c r="V83" s="168" t="str">
        <f>IF(V78&gt;8,"za dużo E","")</f>
        <v/>
      </c>
      <c r="W83" s="168"/>
      <c r="X83" s="168"/>
      <c r="Y83" s="124"/>
      <c r="Z83" s="251"/>
      <c r="AA83" s="124"/>
      <c r="AB83" s="124"/>
      <c r="AC83" s="153"/>
      <c r="AD83" s="153"/>
      <c r="AE83" s="232"/>
      <c r="AF83" s="232"/>
      <c r="AG83" s="231"/>
      <c r="AH83" s="191"/>
      <c r="AI83" s="244"/>
      <c r="AJ83" s="258"/>
      <c r="AK83" s="191"/>
    </row>
    <row r="84" spans="1:37" s="156" customFormat="1" ht="11.25" customHeight="1" thickBot="1" x14ac:dyDescent="0.25">
      <c r="A84" s="212"/>
      <c r="B84" s="150"/>
      <c r="C84" s="150"/>
      <c r="D84" s="169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69"/>
      <c r="T84" s="169"/>
      <c r="U84" s="170"/>
      <c r="V84" s="171"/>
      <c r="W84" s="172"/>
      <c r="X84" s="169"/>
      <c r="Y84" s="172"/>
      <c r="Z84" s="253"/>
      <c r="AA84" s="172"/>
      <c r="AB84" s="172"/>
      <c r="AC84" s="172"/>
      <c r="AD84" s="173"/>
      <c r="AE84" s="232"/>
      <c r="AF84" s="232"/>
      <c r="AG84" s="231"/>
      <c r="AH84" s="191"/>
      <c r="AI84" s="244"/>
      <c r="AJ84" s="258"/>
      <c r="AK84" s="191"/>
    </row>
    <row r="85" spans="1:37" s="156" customFormat="1" ht="41.25" customHeight="1" thickTop="1" x14ac:dyDescent="0.2">
      <c r="A85" s="292" t="s">
        <v>19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173"/>
      <c r="W85" s="173"/>
      <c r="X85" s="173"/>
      <c r="Y85" s="173"/>
      <c r="Z85" s="254"/>
      <c r="AA85" s="173"/>
      <c r="AB85" s="173"/>
      <c r="AC85" s="173"/>
      <c r="AD85" s="173"/>
      <c r="AE85" s="232"/>
      <c r="AF85" s="232"/>
      <c r="AG85" s="231"/>
      <c r="AH85" s="191"/>
      <c r="AI85" s="191"/>
      <c r="AJ85" s="230"/>
      <c r="AK85" s="191"/>
    </row>
    <row r="86" spans="1:37" s="156" customFormat="1" ht="15" x14ac:dyDescent="0.2">
      <c r="A86" s="286" t="s">
        <v>67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7"/>
      <c r="P86" s="288">
        <v>1</v>
      </c>
      <c r="Q86" s="289">
        <v>0.8</v>
      </c>
      <c r="R86" s="289">
        <v>0.8</v>
      </c>
      <c r="S86" s="289"/>
      <c r="T86" s="289">
        <v>0.8</v>
      </c>
      <c r="U86" s="289">
        <v>0.8</v>
      </c>
      <c r="V86" s="174"/>
      <c r="W86" s="173"/>
      <c r="X86" s="173"/>
      <c r="Y86" s="173"/>
      <c r="Z86" s="254"/>
      <c r="AA86" s="173"/>
      <c r="AB86" s="173"/>
      <c r="AC86" s="173"/>
      <c r="AD86" s="173"/>
      <c r="AE86" s="232"/>
      <c r="AF86" s="232"/>
      <c r="AG86" s="231"/>
      <c r="AH86" s="191"/>
      <c r="AI86" s="191"/>
      <c r="AJ86" s="230"/>
      <c r="AK86" s="191"/>
    </row>
    <row r="87" spans="1:37" s="156" customFormat="1" ht="12.75" customHeight="1" x14ac:dyDescent="0.2">
      <c r="A87" s="213"/>
      <c r="B87" s="151"/>
      <c r="C87" s="151"/>
      <c r="D87" s="175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75"/>
      <c r="T87" s="175"/>
      <c r="U87" s="176"/>
      <c r="V87" s="177"/>
      <c r="W87" s="178"/>
      <c r="X87" s="175"/>
      <c r="Y87" s="178"/>
      <c r="Z87" s="255"/>
      <c r="AA87" s="178"/>
      <c r="AB87" s="178"/>
      <c r="AC87" s="178"/>
      <c r="AD87" s="173"/>
      <c r="AE87" s="232"/>
      <c r="AF87" s="232"/>
      <c r="AG87" s="231"/>
      <c r="AH87" s="191"/>
      <c r="AI87" s="191"/>
      <c r="AJ87" s="230"/>
      <c r="AK87" s="191"/>
    </row>
    <row r="88" spans="1:37" s="156" customFormat="1" ht="31.5" customHeight="1" x14ac:dyDescent="0.2">
      <c r="A88" s="290" t="s">
        <v>24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1">
        <f>(Y73/D73)</f>
        <v>0.3888888888888889</v>
      </c>
      <c r="Z88" s="291"/>
      <c r="AA88" s="291"/>
      <c r="AB88" s="291"/>
      <c r="AC88" s="291"/>
      <c r="AD88" s="239"/>
      <c r="AE88" s="232"/>
      <c r="AF88" s="232"/>
      <c r="AG88" s="231"/>
      <c r="AH88" s="191"/>
      <c r="AI88" s="191"/>
      <c r="AJ88" s="230"/>
      <c r="AK88" s="191"/>
    </row>
    <row r="89" spans="1:37" s="156" customFormat="1" ht="38.25" customHeight="1" x14ac:dyDescent="0.2">
      <c r="A89" s="290" t="s">
        <v>108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1">
        <v>0.5</v>
      </c>
      <c r="Z89" s="291"/>
      <c r="AA89" s="291"/>
      <c r="AB89" s="291"/>
      <c r="AC89" s="291"/>
      <c r="AD89" s="239"/>
      <c r="AE89" s="232"/>
      <c r="AF89" s="232"/>
      <c r="AG89" s="231"/>
      <c r="AH89" s="191"/>
      <c r="AI89" s="191"/>
      <c r="AJ89" s="230"/>
      <c r="AK89" s="191"/>
    </row>
    <row r="90" spans="1:37" s="156" customFormat="1" ht="12.75" customHeight="1" x14ac:dyDescent="0.2">
      <c r="A90" s="282" t="s">
        <v>104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3">
        <f>AB73/D73</f>
        <v>0.53333333333333333</v>
      </c>
      <c r="Z90" s="283"/>
      <c r="AA90" s="283"/>
      <c r="AB90" s="283"/>
      <c r="AC90" s="283"/>
      <c r="AD90" s="240"/>
      <c r="AE90" s="232"/>
      <c r="AF90" s="232"/>
      <c r="AG90" s="231"/>
      <c r="AH90" s="191"/>
      <c r="AI90" s="191"/>
      <c r="AJ90" s="230"/>
      <c r="AK90" s="191"/>
    </row>
    <row r="91" spans="1:37" s="156" customFormat="1" ht="30.75" customHeight="1" x14ac:dyDescent="0.2">
      <c r="A91" s="282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3"/>
      <c r="Z91" s="283"/>
      <c r="AA91" s="283"/>
      <c r="AB91" s="283"/>
      <c r="AC91" s="283"/>
      <c r="AD91" s="240"/>
      <c r="AE91" s="232"/>
      <c r="AF91" s="232"/>
      <c r="AG91" s="231"/>
      <c r="AH91" s="191"/>
      <c r="AI91" s="191"/>
      <c r="AJ91" s="230"/>
      <c r="AK91" s="191"/>
    </row>
    <row r="92" spans="1:37" s="156" customFormat="1" ht="12.75" customHeight="1" x14ac:dyDescent="0.2">
      <c r="A92" s="282" t="s">
        <v>105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3">
        <f>AB74/D74</f>
        <v>0.53333333333333333</v>
      </c>
      <c r="Z92" s="283"/>
      <c r="AA92" s="283"/>
      <c r="AB92" s="283"/>
      <c r="AC92" s="283"/>
      <c r="AD92" s="240"/>
      <c r="AE92" s="232"/>
      <c r="AF92" s="232"/>
      <c r="AG92" s="231"/>
      <c r="AH92" s="191"/>
      <c r="AI92" s="191"/>
      <c r="AJ92" s="230"/>
      <c r="AK92" s="191"/>
    </row>
    <row r="93" spans="1:37" s="156" customFormat="1" ht="33" customHeight="1" x14ac:dyDescent="0.2">
      <c r="A93" s="282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3"/>
      <c r="Z93" s="283"/>
      <c r="AA93" s="283"/>
      <c r="AB93" s="283"/>
      <c r="AC93" s="283"/>
      <c r="AD93" s="240"/>
      <c r="AE93" s="232"/>
      <c r="AF93" s="232"/>
      <c r="AG93" s="231"/>
      <c r="AH93" s="191"/>
      <c r="AI93" s="191"/>
      <c r="AJ93" s="230"/>
      <c r="AK93" s="191"/>
    </row>
    <row r="94" spans="1:37" s="156" customFormat="1" ht="9.75" customHeight="1" x14ac:dyDescent="0.2">
      <c r="A94" s="282" t="s">
        <v>106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3">
        <f>AB75/D75</f>
        <v>0.53333333333333333</v>
      </c>
      <c r="Z94" s="283"/>
      <c r="AA94" s="283"/>
      <c r="AB94" s="283"/>
      <c r="AC94" s="283"/>
      <c r="AD94" s="240"/>
      <c r="AE94" s="232"/>
      <c r="AF94" s="232"/>
      <c r="AG94" s="231"/>
      <c r="AH94" s="191"/>
      <c r="AI94" s="191"/>
      <c r="AJ94" s="230"/>
      <c r="AK94" s="191"/>
    </row>
    <row r="95" spans="1:37" s="156" customFormat="1" ht="37.5" customHeight="1" x14ac:dyDescent="0.2">
      <c r="A95" s="282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3"/>
      <c r="Z95" s="283"/>
      <c r="AA95" s="283"/>
      <c r="AB95" s="283"/>
      <c r="AC95" s="283"/>
      <c r="AD95" s="240"/>
      <c r="AE95" s="232"/>
      <c r="AF95" s="232"/>
      <c r="AG95" s="231"/>
      <c r="AH95" s="191"/>
      <c r="AI95" s="191"/>
      <c r="AJ95" s="230"/>
      <c r="AK95" s="191"/>
    </row>
    <row r="96" spans="1:37" s="156" customFormat="1" ht="12.75" customHeight="1" x14ac:dyDescent="0.2">
      <c r="A96" s="282" t="s">
        <v>107</v>
      </c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3">
        <f>AB76/D76</f>
        <v>0.53333333333333333</v>
      </c>
      <c r="Z96" s="283"/>
      <c r="AA96" s="283"/>
      <c r="AB96" s="283"/>
      <c r="AC96" s="283"/>
      <c r="AD96" s="240"/>
      <c r="AE96" s="232"/>
      <c r="AF96" s="232"/>
      <c r="AG96" s="231"/>
      <c r="AH96" s="191"/>
      <c r="AI96" s="191"/>
      <c r="AJ96" s="230"/>
      <c r="AK96" s="191"/>
    </row>
    <row r="97" spans="1:37" s="156" customFormat="1" ht="37.5" customHeight="1" x14ac:dyDescent="0.2">
      <c r="A97" s="282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3"/>
      <c r="Z97" s="283"/>
      <c r="AA97" s="283"/>
      <c r="AB97" s="283"/>
      <c r="AC97" s="283"/>
      <c r="AD97" s="240"/>
      <c r="AE97" s="232"/>
      <c r="AF97" s="232"/>
      <c r="AG97" s="231"/>
      <c r="AH97" s="191"/>
      <c r="AI97" s="191"/>
      <c r="AJ97" s="230"/>
      <c r="AK97" s="191"/>
    </row>
    <row r="98" spans="1:37" s="156" customFormat="1" ht="12.75" customHeight="1" x14ac:dyDescent="0.2">
      <c r="A98" s="282" t="s">
        <v>99</v>
      </c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4">
        <f>AVERAGE(Y90:AC97)</f>
        <v>0.53333333333333333</v>
      </c>
      <c r="Z98" s="284"/>
      <c r="AA98" s="284"/>
      <c r="AB98" s="284"/>
      <c r="AC98" s="284"/>
      <c r="AD98" s="241"/>
      <c r="AE98" s="232"/>
      <c r="AF98" s="232"/>
      <c r="AG98" s="231"/>
      <c r="AH98" s="191"/>
      <c r="AI98" s="191"/>
      <c r="AJ98" s="230"/>
      <c r="AK98" s="191"/>
    </row>
    <row r="99" spans="1:37" s="156" customFormat="1" ht="37.5" customHeight="1" x14ac:dyDescent="0.2">
      <c r="A99" s="282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4"/>
      <c r="Z99" s="284"/>
      <c r="AA99" s="284"/>
      <c r="AB99" s="284"/>
      <c r="AC99" s="284"/>
      <c r="AD99" s="241"/>
      <c r="AE99" s="232"/>
      <c r="AF99" s="232"/>
      <c r="AG99" s="231"/>
      <c r="AH99" s="191"/>
      <c r="AI99" s="191"/>
      <c r="AJ99" s="230"/>
      <c r="AK99" s="191"/>
    </row>
    <row r="100" spans="1:37" s="156" customFormat="1" ht="12.75" customHeight="1" x14ac:dyDescent="0.2">
      <c r="A100" s="282" t="s">
        <v>20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5" t="s">
        <v>212</v>
      </c>
      <c r="Z100" s="285"/>
      <c r="AA100" s="285"/>
      <c r="AB100" s="285"/>
      <c r="AC100" s="285"/>
      <c r="AD100" s="145"/>
      <c r="AE100" s="232"/>
      <c r="AF100" s="232"/>
      <c r="AG100" s="231"/>
      <c r="AH100" s="191"/>
      <c r="AI100" s="191"/>
      <c r="AJ100" s="230"/>
      <c r="AK100" s="191"/>
    </row>
    <row r="101" spans="1:37" s="156" customFormat="1" ht="16.5" customHeight="1" x14ac:dyDescent="0.2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5"/>
      <c r="Z101" s="285"/>
      <c r="AA101" s="285"/>
      <c r="AB101" s="285"/>
      <c r="AC101" s="285"/>
      <c r="AD101" s="145"/>
      <c r="AE101" s="232"/>
      <c r="AF101" s="232"/>
      <c r="AG101" s="231"/>
      <c r="AH101" s="191"/>
      <c r="AI101" s="191"/>
      <c r="AJ101" s="230"/>
      <c r="AK101" s="191"/>
    </row>
    <row r="102" spans="1:37" s="156" customFormat="1" x14ac:dyDescent="0.2">
      <c r="A102" s="152"/>
      <c r="B102" s="152"/>
      <c r="C102" s="152"/>
      <c r="D102" s="152"/>
      <c r="E102" s="152"/>
      <c r="F102" s="152"/>
      <c r="G102" s="214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79"/>
      <c r="Z102" s="256"/>
      <c r="AA102" s="152"/>
      <c r="AB102" s="152"/>
      <c r="AC102" s="152"/>
      <c r="AD102" s="248"/>
      <c r="AE102" s="232"/>
      <c r="AF102" s="232"/>
      <c r="AG102" s="231"/>
      <c r="AH102" s="191"/>
      <c r="AI102" s="191"/>
      <c r="AJ102" s="230"/>
      <c r="AK102" s="191"/>
    </row>
    <row r="103" spans="1:37" s="156" customFormat="1" x14ac:dyDescent="0.2">
      <c r="A103" s="152"/>
      <c r="B103" s="152"/>
      <c r="C103" s="152"/>
      <c r="D103" s="152"/>
      <c r="E103" s="152"/>
      <c r="F103" s="152"/>
      <c r="G103" s="214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79"/>
      <c r="Z103" s="256"/>
      <c r="AA103" s="152"/>
      <c r="AB103" s="152"/>
      <c r="AC103" s="152"/>
      <c r="AD103" s="248"/>
      <c r="AE103" s="232"/>
      <c r="AF103" s="232"/>
      <c r="AG103" s="231"/>
      <c r="AH103" s="191"/>
      <c r="AI103" s="191"/>
      <c r="AJ103" s="230"/>
      <c r="AK103" s="191"/>
    </row>
    <row r="104" spans="1:37" s="156" customFormat="1" x14ac:dyDescent="0.2">
      <c r="A104" s="152"/>
      <c r="B104" s="152"/>
      <c r="C104" s="152"/>
      <c r="D104" s="152"/>
      <c r="E104" s="152"/>
      <c r="F104" s="152"/>
      <c r="G104" s="214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79"/>
      <c r="Z104" s="256"/>
      <c r="AA104" s="152"/>
      <c r="AB104" s="152"/>
      <c r="AC104" s="152"/>
      <c r="AD104" s="248"/>
      <c r="AE104" s="232"/>
      <c r="AF104" s="232"/>
      <c r="AG104" s="231"/>
      <c r="AH104" s="191"/>
      <c r="AI104" s="191"/>
      <c r="AJ104" s="230"/>
      <c r="AK104" s="191"/>
    </row>
    <row r="105" spans="1:37" s="156" customFormat="1" x14ac:dyDescent="0.2">
      <c r="A105" s="152"/>
      <c r="B105" s="152"/>
      <c r="C105" s="152"/>
      <c r="D105" s="152"/>
      <c r="E105" s="152"/>
      <c r="F105" s="152"/>
      <c r="G105" s="214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79"/>
      <c r="Z105" s="256"/>
      <c r="AA105" s="152"/>
      <c r="AB105" s="152"/>
      <c r="AC105" s="152"/>
      <c r="AD105" s="248"/>
      <c r="AE105" s="232"/>
      <c r="AF105" s="232"/>
      <c r="AG105" s="231"/>
      <c r="AH105" s="191"/>
      <c r="AI105" s="191"/>
      <c r="AJ105" s="230"/>
      <c r="AK105" s="191"/>
    </row>
    <row r="106" spans="1:37" s="156" customFormat="1" x14ac:dyDescent="0.2">
      <c r="A106" s="152"/>
      <c r="B106" s="152"/>
      <c r="C106" s="152"/>
      <c r="D106" s="152"/>
      <c r="E106" s="152"/>
      <c r="F106" s="152"/>
      <c r="G106" s="214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79"/>
      <c r="Z106" s="256"/>
      <c r="AA106" s="152"/>
      <c r="AB106" s="152"/>
      <c r="AC106" s="152"/>
      <c r="AD106" s="248"/>
      <c r="AE106" s="232"/>
      <c r="AF106" s="232"/>
      <c r="AG106" s="231"/>
      <c r="AH106" s="191"/>
      <c r="AI106" s="191"/>
      <c r="AJ106" s="230"/>
      <c r="AK106" s="191"/>
    </row>
    <row r="107" spans="1:37" s="156" customFormat="1" x14ac:dyDescent="0.2">
      <c r="A107" s="152"/>
      <c r="B107" s="152"/>
      <c r="C107" s="152"/>
      <c r="D107" s="152"/>
      <c r="E107" s="152"/>
      <c r="F107" s="152"/>
      <c r="G107" s="214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79"/>
      <c r="Z107" s="256"/>
      <c r="AA107" s="152"/>
      <c r="AB107" s="152"/>
      <c r="AC107" s="152"/>
      <c r="AD107" s="248"/>
      <c r="AE107" s="232"/>
      <c r="AF107" s="232"/>
      <c r="AG107" s="231"/>
      <c r="AH107" s="191"/>
      <c r="AI107" s="191"/>
      <c r="AJ107" s="230"/>
      <c r="AK107" s="191"/>
    </row>
    <row r="108" spans="1:37" s="156" customFormat="1" x14ac:dyDescent="0.2">
      <c r="A108" s="152"/>
      <c r="B108" s="152"/>
      <c r="C108" s="152"/>
      <c r="D108" s="152"/>
      <c r="E108" s="152"/>
      <c r="F108" s="152"/>
      <c r="G108" s="214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79"/>
      <c r="Z108" s="256"/>
      <c r="AA108" s="152"/>
      <c r="AB108" s="152"/>
      <c r="AC108" s="152"/>
      <c r="AD108" s="248"/>
      <c r="AE108" s="232"/>
      <c r="AF108" s="232"/>
      <c r="AG108" s="231"/>
      <c r="AH108" s="191"/>
      <c r="AI108" s="191"/>
      <c r="AJ108" s="230"/>
      <c r="AK108" s="191"/>
    </row>
    <row r="109" spans="1:37" s="156" customFormat="1" x14ac:dyDescent="0.2">
      <c r="A109" s="152"/>
      <c r="B109" s="152"/>
      <c r="C109" s="152"/>
      <c r="D109" s="152"/>
      <c r="E109" s="152"/>
      <c r="F109" s="152"/>
      <c r="G109" s="214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79"/>
      <c r="Z109" s="256"/>
      <c r="AA109" s="152"/>
      <c r="AB109" s="152"/>
      <c r="AC109" s="152"/>
      <c r="AD109" s="248"/>
      <c r="AE109" s="232"/>
      <c r="AF109" s="232"/>
      <c r="AG109" s="231"/>
      <c r="AH109" s="191"/>
      <c r="AI109" s="191"/>
      <c r="AJ109" s="230"/>
      <c r="AK109" s="191"/>
    </row>
    <row r="110" spans="1:37" s="156" customFormat="1" x14ac:dyDescent="0.2">
      <c r="A110" s="152"/>
      <c r="B110" s="152"/>
      <c r="C110" s="152"/>
      <c r="D110" s="152"/>
      <c r="E110" s="152"/>
      <c r="F110" s="152"/>
      <c r="G110" s="214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79"/>
      <c r="Z110" s="256"/>
      <c r="AA110" s="152"/>
      <c r="AB110" s="152"/>
      <c r="AC110" s="152"/>
      <c r="AD110" s="248"/>
      <c r="AE110" s="232"/>
      <c r="AF110" s="232"/>
      <c r="AG110" s="231"/>
      <c r="AH110" s="191"/>
      <c r="AI110" s="191"/>
      <c r="AJ110" s="230"/>
      <c r="AK110" s="191"/>
    </row>
    <row r="111" spans="1:37" s="156" customFormat="1" x14ac:dyDescent="0.2">
      <c r="A111" s="152"/>
      <c r="B111" s="152"/>
      <c r="C111" s="152"/>
      <c r="D111" s="152"/>
      <c r="E111" s="152"/>
      <c r="F111" s="152"/>
      <c r="G111" s="214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79"/>
      <c r="Z111" s="256"/>
      <c r="AA111" s="152"/>
      <c r="AB111" s="152"/>
      <c r="AC111" s="152"/>
      <c r="AD111" s="248"/>
      <c r="AE111" s="232"/>
      <c r="AF111" s="232"/>
      <c r="AG111" s="231"/>
      <c r="AH111" s="191"/>
      <c r="AI111" s="191"/>
      <c r="AJ111" s="230"/>
      <c r="AK111" s="191"/>
    </row>
    <row r="112" spans="1:37" s="156" customFormat="1" x14ac:dyDescent="0.2">
      <c r="A112" s="152"/>
      <c r="B112" s="152"/>
      <c r="C112" s="152"/>
      <c r="D112" s="152"/>
      <c r="E112" s="152"/>
      <c r="F112" s="152"/>
      <c r="G112" s="214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79"/>
      <c r="Z112" s="256"/>
      <c r="AA112" s="152"/>
      <c r="AB112" s="152"/>
      <c r="AC112" s="152"/>
      <c r="AD112" s="248"/>
      <c r="AE112" s="232"/>
      <c r="AF112" s="232"/>
      <c r="AG112" s="231"/>
      <c r="AH112" s="191"/>
      <c r="AI112" s="191"/>
      <c r="AJ112" s="230"/>
      <c r="AK112" s="191"/>
    </row>
    <row r="113" spans="1:37" s="156" customFormat="1" x14ac:dyDescent="0.2">
      <c r="A113" s="152"/>
      <c r="B113" s="152"/>
      <c r="C113" s="152"/>
      <c r="D113" s="152"/>
      <c r="E113" s="152"/>
      <c r="F113" s="152"/>
      <c r="G113" s="214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79"/>
      <c r="Z113" s="256"/>
      <c r="AA113" s="152"/>
      <c r="AB113" s="152"/>
      <c r="AC113" s="152"/>
      <c r="AD113" s="248"/>
      <c r="AE113" s="232"/>
      <c r="AF113" s="232"/>
      <c r="AG113" s="231"/>
      <c r="AH113" s="191"/>
      <c r="AI113" s="191"/>
      <c r="AJ113" s="230"/>
      <c r="AK113" s="191"/>
    </row>
    <row r="114" spans="1:37" s="156" customFormat="1" x14ac:dyDescent="0.2">
      <c r="A114" s="152"/>
      <c r="B114" s="152"/>
      <c r="C114" s="152"/>
      <c r="D114" s="152"/>
      <c r="E114" s="152"/>
      <c r="F114" s="152"/>
      <c r="G114" s="214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79"/>
      <c r="Z114" s="256"/>
      <c r="AA114" s="152"/>
      <c r="AB114" s="152"/>
      <c r="AC114" s="152"/>
      <c r="AD114" s="248"/>
      <c r="AE114" s="232"/>
      <c r="AF114" s="232"/>
      <c r="AG114" s="231"/>
      <c r="AH114" s="191"/>
      <c r="AI114" s="191"/>
      <c r="AJ114" s="230"/>
      <c r="AK114" s="191"/>
    </row>
    <row r="115" spans="1:37" s="156" customFormat="1" x14ac:dyDescent="0.2">
      <c r="A115" s="152"/>
      <c r="B115" s="152"/>
      <c r="C115" s="152"/>
      <c r="D115" s="152"/>
      <c r="E115" s="152"/>
      <c r="F115" s="152"/>
      <c r="G115" s="214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79"/>
      <c r="Z115" s="256"/>
      <c r="AA115" s="152"/>
      <c r="AB115" s="152"/>
      <c r="AC115" s="152"/>
      <c r="AD115" s="248"/>
      <c r="AE115" s="232"/>
      <c r="AF115" s="232"/>
      <c r="AG115" s="231"/>
      <c r="AH115" s="191"/>
      <c r="AI115" s="191"/>
      <c r="AJ115" s="230"/>
      <c r="AK115" s="191"/>
    </row>
    <row r="116" spans="1:37" s="156" customFormat="1" x14ac:dyDescent="0.2">
      <c r="A116" s="152"/>
      <c r="B116" s="152"/>
      <c r="C116" s="152"/>
      <c r="D116" s="152"/>
      <c r="E116" s="152"/>
      <c r="F116" s="152"/>
      <c r="G116" s="214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79"/>
      <c r="Z116" s="256"/>
      <c r="AA116" s="152"/>
      <c r="AB116" s="152"/>
      <c r="AC116" s="152"/>
      <c r="AD116" s="248"/>
      <c r="AE116" s="232"/>
      <c r="AF116" s="232"/>
      <c r="AG116" s="231"/>
      <c r="AH116" s="191"/>
      <c r="AI116" s="191"/>
      <c r="AJ116" s="230"/>
      <c r="AK116" s="191"/>
    </row>
    <row r="117" spans="1:37" s="156" customFormat="1" x14ac:dyDescent="0.2">
      <c r="A117" s="152"/>
      <c r="B117" s="152"/>
      <c r="C117" s="152"/>
      <c r="D117" s="152"/>
      <c r="E117" s="152"/>
      <c r="F117" s="152"/>
      <c r="G117" s="214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79"/>
      <c r="Z117" s="256"/>
      <c r="AA117" s="152"/>
      <c r="AB117" s="152"/>
      <c r="AC117" s="152"/>
      <c r="AD117" s="248"/>
      <c r="AE117" s="232"/>
      <c r="AF117" s="232"/>
      <c r="AG117" s="231"/>
      <c r="AH117" s="191"/>
      <c r="AI117" s="191"/>
      <c r="AJ117" s="230"/>
      <c r="AK117" s="191"/>
    </row>
    <row r="118" spans="1:37" s="156" customFormat="1" x14ac:dyDescent="0.2">
      <c r="A118" s="152"/>
      <c r="B118" s="152"/>
      <c r="C118" s="152"/>
      <c r="D118" s="152"/>
      <c r="E118" s="152"/>
      <c r="F118" s="152"/>
      <c r="G118" s="214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79"/>
      <c r="Z118" s="256"/>
      <c r="AA118" s="152"/>
      <c r="AB118" s="152"/>
      <c r="AC118" s="152"/>
      <c r="AD118" s="248"/>
      <c r="AE118" s="232"/>
      <c r="AF118" s="232"/>
      <c r="AG118" s="231"/>
      <c r="AH118" s="191"/>
      <c r="AI118" s="191"/>
      <c r="AJ118" s="230"/>
      <c r="AK118" s="191"/>
    </row>
    <row r="119" spans="1:37" s="156" customFormat="1" x14ac:dyDescent="0.2">
      <c r="A119" s="152"/>
      <c r="B119" s="152"/>
      <c r="C119" s="152"/>
      <c r="D119" s="152"/>
      <c r="E119" s="152"/>
      <c r="F119" s="152"/>
      <c r="G119" s="214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79"/>
      <c r="Z119" s="256"/>
      <c r="AA119" s="152"/>
      <c r="AB119" s="152"/>
      <c r="AC119" s="152"/>
      <c r="AD119" s="248"/>
      <c r="AE119" s="232"/>
      <c r="AF119" s="232"/>
      <c r="AG119" s="231"/>
      <c r="AH119" s="191"/>
      <c r="AI119" s="191"/>
      <c r="AJ119" s="230"/>
      <c r="AK119" s="191"/>
    </row>
    <row r="120" spans="1:37" s="156" customFormat="1" x14ac:dyDescent="0.2">
      <c r="A120" s="152"/>
      <c r="B120" s="152"/>
      <c r="C120" s="152"/>
      <c r="D120" s="152"/>
      <c r="E120" s="152"/>
      <c r="F120" s="152"/>
      <c r="G120" s="214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79"/>
      <c r="Z120" s="256"/>
      <c r="AA120" s="152"/>
      <c r="AB120" s="152"/>
      <c r="AC120" s="152"/>
      <c r="AD120" s="248"/>
      <c r="AE120" s="232"/>
      <c r="AF120" s="232"/>
      <c r="AG120" s="231"/>
      <c r="AH120" s="191"/>
      <c r="AI120" s="191"/>
      <c r="AJ120" s="230"/>
      <c r="AK120" s="191"/>
    </row>
    <row r="121" spans="1:37" s="156" customFormat="1" x14ac:dyDescent="0.2">
      <c r="A121" s="152"/>
      <c r="B121" s="152"/>
      <c r="C121" s="152"/>
      <c r="D121" s="152"/>
      <c r="E121" s="152"/>
      <c r="F121" s="152"/>
      <c r="G121" s="214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79"/>
      <c r="Z121" s="256"/>
      <c r="AA121" s="152"/>
      <c r="AB121" s="152"/>
      <c r="AC121" s="152"/>
      <c r="AD121" s="248"/>
      <c r="AE121" s="232"/>
      <c r="AF121" s="232"/>
      <c r="AG121" s="231"/>
      <c r="AH121" s="191"/>
      <c r="AI121" s="191"/>
      <c r="AJ121" s="230"/>
      <c r="AK121" s="191"/>
    </row>
    <row r="122" spans="1:37" s="156" customFormat="1" x14ac:dyDescent="0.2">
      <c r="A122" s="152"/>
      <c r="B122" s="152"/>
      <c r="C122" s="152"/>
      <c r="D122" s="152"/>
      <c r="E122" s="152"/>
      <c r="F122" s="152"/>
      <c r="G122" s="214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79"/>
      <c r="Z122" s="256"/>
      <c r="AA122" s="152"/>
      <c r="AB122" s="152"/>
      <c r="AC122" s="152"/>
      <c r="AD122" s="248"/>
      <c r="AE122" s="232"/>
      <c r="AF122" s="232"/>
      <c r="AG122" s="231"/>
      <c r="AH122" s="191"/>
      <c r="AI122" s="191"/>
      <c r="AJ122" s="230"/>
      <c r="AK122" s="191"/>
    </row>
    <row r="123" spans="1:37" s="156" customFormat="1" x14ac:dyDescent="0.2">
      <c r="A123" s="152"/>
      <c r="B123" s="152"/>
      <c r="C123" s="152"/>
      <c r="D123" s="152"/>
      <c r="E123" s="152"/>
      <c r="F123" s="152"/>
      <c r="G123" s="214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79"/>
      <c r="Z123" s="256"/>
      <c r="AA123" s="152"/>
      <c r="AB123" s="152"/>
      <c r="AC123" s="152"/>
      <c r="AD123" s="248"/>
      <c r="AE123" s="232"/>
      <c r="AF123" s="232"/>
      <c r="AG123" s="231"/>
      <c r="AH123" s="191"/>
      <c r="AI123" s="191"/>
      <c r="AJ123" s="230"/>
      <c r="AK123" s="191"/>
    </row>
    <row r="124" spans="1:37" s="156" customFormat="1" x14ac:dyDescent="0.2">
      <c r="A124" s="152"/>
      <c r="B124" s="152"/>
      <c r="C124" s="152"/>
      <c r="D124" s="152"/>
      <c r="E124" s="152"/>
      <c r="F124" s="152"/>
      <c r="G124" s="214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79"/>
      <c r="Z124" s="256"/>
      <c r="AA124" s="152"/>
      <c r="AB124" s="152"/>
      <c r="AC124" s="152"/>
      <c r="AD124" s="248"/>
      <c r="AE124" s="232"/>
      <c r="AF124" s="232"/>
      <c r="AG124" s="231"/>
      <c r="AH124" s="191"/>
      <c r="AI124" s="191"/>
      <c r="AJ124" s="230"/>
      <c r="AK124" s="191"/>
    </row>
    <row r="125" spans="1:37" s="156" customFormat="1" x14ac:dyDescent="0.2">
      <c r="A125" s="152"/>
      <c r="B125" s="152"/>
      <c r="C125" s="152"/>
      <c r="D125" s="152"/>
      <c r="E125" s="152"/>
      <c r="F125" s="152"/>
      <c r="G125" s="214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79"/>
      <c r="Z125" s="256"/>
      <c r="AA125" s="152"/>
      <c r="AB125" s="152"/>
      <c r="AC125" s="152"/>
      <c r="AD125" s="248"/>
      <c r="AE125" s="232"/>
      <c r="AF125" s="232"/>
      <c r="AG125" s="231"/>
      <c r="AH125" s="191"/>
      <c r="AI125" s="191"/>
      <c r="AJ125" s="230"/>
      <c r="AK125" s="191"/>
    </row>
    <row r="126" spans="1:37" s="156" customFormat="1" x14ac:dyDescent="0.2">
      <c r="A126" s="152"/>
      <c r="B126" s="152"/>
      <c r="C126" s="152"/>
      <c r="D126" s="152"/>
      <c r="E126" s="152"/>
      <c r="F126" s="152"/>
      <c r="G126" s="214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79"/>
      <c r="Z126" s="256"/>
      <c r="AA126" s="152"/>
      <c r="AB126" s="152"/>
      <c r="AC126" s="152"/>
      <c r="AD126" s="248"/>
      <c r="AE126" s="232"/>
      <c r="AF126" s="232"/>
      <c r="AG126" s="231"/>
      <c r="AH126" s="191"/>
      <c r="AI126" s="191"/>
      <c r="AJ126" s="230"/>
      <c r="AK126" s="191"/>
    </row>
    <row r="127" spans="1:37" s="156" customFormat="1" x14ac:dyDescent="0.2">
      <c r="A127" s="152"/>
      <c r="B127" s="152"/>
      <c r="C127" s="152"/>
      <c r="D127" s="152"/>
      <c r="E127" s="152"/>
      <c r="F127" s="152"/>
      <c r="G127" s="214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79"/>
      <c r="Z127" s="256"/>
      <c r="AA127" s="152"/>
      <c r="AB127" s="152"/>
      <c r="AC127" s="152"/>
      <c r="AD127" s="248"/>
      <c r="AE127" s="232"/>
      <c r="AF127" s="232"/>
      <c r="AG127" s="231"/>
      <c r="AH127" s="191"/>
      <c r="AI127" s="191"/>
      <c r="AJ127" s="230"/>
      <c r="AK127" s="191"/>
    </row>
    <row r="128" spans="1:37" s="156" customFormat="1" x14ac:dyDescent="0.2">
      <c r="A128" s="152"/>
      <c r="B128" s="152"/>
      <c r="C128" s="152"/>
      <c r="D128" s="152"/>
      <c r="E128" s="152"/>
      <c r="F128" s="152"/>
      <c r="G128" s="214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79"/>
      <c r="Z128" s="256"/>
      <c r="AA128" s="152"/>
      <c r="AB128" s="152"/>
      <c r="AC128" s="152"/>
      <c r="AD128" s="248"/>
      <c r="AE128" s="232"/>
      <c r="AF128" s="232"/>
      <c r="AG128" s="231"/>
      <c r="AH128" s="191"/>
      <c r="AI128" s="191"/>
      <c r="AJ128" s="230"/>
      <c r="AK128" s="191"/>
    </row>
    <row r="129" spans="1:37" s="156" customFormat="1" x14ac:dyDescent="0.2">
      <c r="A129" s="152"/>
      <c r="B129" s="152"/>
      <c r="C129" s="152"/>
      <c r="D129" s="152"/>
      <c r="E129" s="152"/>
      <c r="F129" s="152"/>
      <c r="G129" s="214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79"/>
      <c r="Z129" s="256"/>
      <c r="AA129" s="152"/>
      <c r="AB129" s="152"/>
      <c r="AC129" s="152"/>
      <c r="AD129" s="248"/>
      <c r="AE129" s="232"/>
      <c r="AF129" s="232"/>
      <c r="AG129" s="231"/>
      <c r="AH129" s="191"/>
      <c r="AI129" s="191"/>
      <c r="AJ129" s="230"/>
      <c r="AK129" s="191"/>
    </row>
    <row r="130" spans="1:37" s="156" customFormat="1" x14ac:dyDescent="0.2">
      <c r="A130" s="152"/>
      <c r="B130" s="152"/>
      <c r="C130" s="152"/>
      <c r="D130" s="152"/>
      <c r="E130" s="152"/>
      <c r="F130" s="152"/>
      <c r="G130" s="214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79"/>
      <c r="Z130" s="256"/>
      <c r="AA130" s="152"/>
      <c r="AB130" s="152"/>
      <c r="AC130" s="152"/>
      <c r="AD130" s="248"/>
      <c r="AE130" s="232"/>
      <c r="AF130" s="232"/>
      <c r="AG130" s="231"/>
      <c r="AH130" s="191"/>
      <c r="AI130" s="191"/>
      <c r="AJ130" s="230"/>
      <c r="AK130" s="191"/>
    </row>
    <row r="131" spans="1:37" s="156" customFormat="1" x14ac:dyDescent="0.2">
      <c r="A131" s="152"/>
      <c r="B131" s="152"/>
      <c r="C131" s="152"/>
      <c r="D131" s="152"/>
      <c r="E131" s="152"/>
      <c r="F131" s="152"/>
      <c r="G131" s="214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79"/>
      <c r="Z131" s="256"/>
      <c r="AA131" s="152"/>
      <c r="AB131" s="152"/>
      <c r="AC131" s="152"/>
      <c r="AD131" s="248"/>
      <c r="AE131" s="232"/>
      <c r="AF131" s="232"/>
      <c r="AG131" s="231"/>
      <c r="AH131" s="191"/>
      <c r="AI131" s="191"/>
      <c r="AJ131" s="230"/>
      <c r="AK131" s="191"/>
    </row>
  </sheetData>
  <mergeCells count="48">
    <mergeCell ref="G3:N4"/>
    <mergeCell ref="O3:S3"/>
    <mergeCell ref="T3:X3"/>
    <mergeCell ref="Y3:AC4"/>
    <mergeCell ref="Q4:R4"/>
    <mergeCell ref="V4:W4"/>
    <mergeCell ref="A61:AC61"/>
    <mergeCell ref="A7:AC7"/>
    <mergeCell ref="A21:B21"/>
    <mergeCell ref="A22:AC22"/>
    <mergeCell ref="A30:B30"/>
    <mergeCell ref="A31:AC31"/>
    <mergeCell ref="A35:B35"/>
    <mergeCell ref="A36:AC36"/>
    <mergeCell ref="A43:B43"/>
    <mergeCell ref="A44:AC44"/>
    <mergeCell ref="A51:B51"/>
    <mergeCell ref="A52:AC52"/>
    <mergeCell ref="A85:U85"/>
    <mergeCell ref="A69:AC69"/>
    <mergeCell ref="A71:AC71"/>
    <mergeCell ref="O77:P77"/>
    <mergeCell ref="Q77:R77"/>
    <mergeCell ref="T77:U77"/>
    <mergeCell ref="V77:W77"/>
    <mergeCell ref="I78:N78"/>
    <mergeCell ref="I79:N79"/>
    <mergeCell ref="I80:N80"/>
    <mergeCell ref="I81:N81"/>
    <mergeCell ref="I82:N82"/>
    <mergeCell ref="A86:O86"/>
    <mergeCell ref="P86:U86"/>
    <mergeCell ref="A88:X88"/>
    <mergeCell ref="Y88:AC88"/>
    <mergeCell ref="A89:X89"/>
    <mergeCell ref="Y89:AC89"/>
    <mergeCell ref="A90:X91"/>
    <mergeCell ref="Y90:AC91"/>
    <mergeCell ref="A92:X93"/>
    <mergeCell ref="Y92:AC93"/>
    <mergeCell ref="A94:X95"/>
    <mergeCell ref="Y94:AC95"/>
    <mergeCell ref="A96:X97"/>
    <mergeCell ref="Y96:AC97"/>
    <mergeCell ref="A98:X99"/>
    <mergeCell ref="Y98:AC99"/>
    <mergeCell ref="A100:X101"/>
    <mergeCell ref="Y100:AC10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EZ1048575"/>
  <sheetViews>
    <sheetView zoomScale="78" zoomScaleNormal="78" workbookViewId="0">
      <selection activeCell="T25" sqref="T25"/>
    </sheetView>
  </sheetViews>
  <sheetFormatPr defaultColWidth="9.140625" defaultRowHeight="12.75" x14ac:dyDescent="0.2"/>
  <cols>
    <col min="1" max="1" width="5" style="50" customWidth="1"/>
    <col min="2" max="2" width="23.7109375" style="50" customWidth="1"/>
    <col min="3" max="3" width="17" style="50" customWidth="1"/>
    <col min="4" max="4" width="4.28515625" style="51" customWidth="1"/>
    <col min="5" max="5" width="4.28515625" style="50" customWidth="1"/>
    <col min="6" max="6" width="4.42578125" style="50" customWidth="1"/>
    <col min="7" max="7" width="4.7109375" style="52" customWidth="1"/>
    <col min="8" max="8" width="4.85546875" style="50" customWidth="1"/>
    <col min="9" max="11" width="4.5703125" style="50" customWidth="1"/>
    <col min="12" max="12" width="4.42578125" style="50" customWidth="1"/>
    <col min="13" max="13" width="3.5703125" style="50" customWidth="1"/>
    <col min="14" max="14" width="3.85546875" style="50" customWidth="1"/>
    <col min="15" max="16" width="4.42578125" style="152" customWidth="1"/>
    <col min="17" max="17" width="5.140625" style="152" customWidth="1"/>
    <col min="18" max="18" width="3.85546875" style="152" customWidth="1"/>
    <col min="19" max="19" width="3.85546875" style="51" customWidth="1"/>
    <col min="20" max="20" width="4.5703125" style="152" customWidth="1"/>
    <col min="21" max="21" width="4.42578125" style="152" customWidth="1"/>
    <col min="22" max="22" width="3.5703125" style="152" customWidth="1"/>
    <col min="23" max="23" width="3.7109375" style="152" customWidth="1"/>
    <col min="24" max="24" width="3.85546875" style="51" customWidth="1"/>
    <col min="25" max="25" width="4.42578125" style="179" customWidth="1"/>
    <col min="26" max="26" width="8" style="50" customWidth="1"/>
    <col min="27" max="27" width="6.28515625" style="50" customWidth="1"/>
    <col min="28" max="28" width="9.7109375" style="50" customWidth="1"/>
    <col min="29" max="29" width="7.140625" style="50" customWidth="1"/>
    <col min="30" max="30" width="7.140625" style="249" customWidth="1"/>
    <col min="31" max="31" width="7.140625" style="343" customWidth="1"/>
    <col min="32" max="32" width="9.140625" style="334" customWidth="1"/>
    <col min="33" max="16384" width="9.140625" style="16"/>
  </cols>
  <sheetData>
    <row r="1" spans="1:32" s="156" customFormat="1" ht="15.75" x14ac:dyDescent="0.2">
      <c r="A1" s="183" t="s">
        <v>220</v>
      </c>
      <c r="B1" s="184"/>
      <c r="C1" s="184"/>
      <c r="D1" s="185"/>
      <c r="E1" s="184"/>
      <c r="F1" s="184"/>
      <c r="G1" s="184"/>
      <c r="H1" s="184"/>
      <c r="I1" s="184"/>
      <c r="J1" s="124"/>
      <c r="K1" s="124"/>
      <c r="L1" s="124"/>
      <c r="M1" s="124"/>
      <c r="N1" s="124"/>
      <c r="O1" s="124"/>
      <c r="P1" s="125"/>
      <c r="Q1" s="125" t="s">
        <v>150</v>
      </c>
      <c r="R1" s="124"/>
      <c r="S1" s="124"/>
      <c r="T1" s="124"/>
      <c r="U1" s="124"/>
      <c r="V1" s="153"/>
      <c r="W1" s="153"/>
      <c r="X1" s="124"/>
      <c r="Y1" s="153"/>
      <c r="Z1" s="153"/>
      <c r="AA1" s="153"/>
      <c r="AB1" s="153"/>
      <c r="AC1" s="153"/>
      <c r="AD1" s="153"/>
      <c r="AE1" s="333"/>
      <c r="AF1" s="334"/>
    </row>
    <row r="2" spans="1:32" s="156" customFormat="1" ht="15" thickBot="1" x14ac:dyDescent="0.25">
      <c r="A2" s="186" t="s">
        <v>196</v>
      </c>
      <c r="B2" s="179"/>
      <c r="C2" s="187"/>
      <c r="D2" s="124"/>
      <c r="E2" s="124"/>
      <c r="F2" s="124"/>
      <c r="G2" s="125"/>
      <c r="H2" s="124"/>
      <c r="I2" s="124"/>
      <c r="J2" s="124"/>
      <c r="K2" s="124"/>
      <c r="L2" s="124"/>
      <c r="M2" s="124"/>
      <c r="N2" s="124"/>
      <c r="O2" s="124"/>
      <c r="P2" s="124"/>
      <c r="Q2" s="126"/>
      <c r="R2" s="124"/>
      <c r="S2" s="124"/>
      <c r="T2" s="126"/>
      <c r="U2" s="124"/>
      <c r="V2" s="126"/>
      <c r="W2" s="124"/>
      <c r="X2" s="124"/>
      <c r="Y2" s="126"/>
      <c r="Z2" s="124"/>
      <c r="AA2" s="124"/>
      <c r="AB2" s="124"/>
      <c r="AC2" s="124"/>
      <c r="AD2" s="153"/>
      <c r="AE2" s="333"/>
      <c r="AF2" s="334"/>
    </row>
    <row r="3" spans="1:32" ht="16.5" thickTop="1" thickBot="1" x14ac:dyDescent="0.3">
      <c r="A3" s="188"/>
      <c r="B3" s="124"/>
      <c r="C3" s="189"/>
      <c r="D3" s="124"/>
      <c r="E3" s="124"/>
      <c r="F3" s="190"/>
      <c r="G3" s="316" t="s">
        <v>2</v>
      </c>
      <c r="H3" s="317"/>
      <c r="I3" s="317"/>
      <c r="J3" s="317"/>
      <c r="K3" s="317"/>
      <c r="L3" s="317"/>
      <c r="M3" s="317"/>
      <c r="N3" s="318"/>
      <c r="O3" s="322" t="s">
        <v>0</v>
      </c>
      <c r="P3" s="323"/>
      <c r="Q3" s="323"/>
      <c r="R3" s="323"/>
      <c r="S3" s="324"/>
      <c r="T3" s="322" t="s">
        <v>1</v>
      </c>
      <c r="U3" s="323"/>
      <c r="V3" s="323"/>
      <c r="W3" s="323"/>
      <c r="X3" s="324"/>
      <c r="Y3" s="326"/>
      <c r="Z3" s="326"/>
      <c r="AA3" s="326"/>
      <c r="AB3" s="326"/>
      <c r="AC3" s="327"/>
      <c r="AD3" s="275"/>
      <c r="AE3" s="335"/>
    </row>
    <row r="4" spans="1:32" ht="16.5" thickTop="1" thickBot="1" x14ac:dyDescent="0.3">
      <c r="A4" s="188"/>
      <c r="B4" s="124"/>
      <c r="C4" s="189"/>
      <c r="D4" s="124"/>
      <c r="E4" s="124"/>
      <c r="F4" s="190"/>
      <c r="G4" s="319"/>
      <c r="H4" s="320"/>
      <c r="I4" s="320"/>
      <c r="J4" s="320"/>
      <c r="K4" s="320"/>
      <c r="L4" s="320"/>
      <c r="M4" s="320"/>
      <c r="N4" s="321"/>
      <c r="O4" s="127" t="s">
        <v>3</v>
      </c>
      <c r="P4" s="127"/>
      <c r="Q4" s="322" t="s">
        <v>4</v>
      </c>
      <c r="R4" s="324"/>
      <c r="S4" s="181"/>
      <c r="T4" s="127" t="s">
        <v>5</v>
      </c>
      <c r="U4" s="127"/>
      <c r="V4" s="322" t="s">
        <v>6</v>
      </c>
      <c r="W4" s="324"/>
      <c r="X4" s="54"/>
      <c r="Y4" s="331"/>
      <c r="Z4" s="331"/>
      <c r="AA4" s="331"/>
      <c r="AB4" s="331"/>
      <c r="AC4" s="332"/>
      <c r="AD4" s="275"/>
      <c r="AE4" s="335"/>
    </row>
    <row r="5" spans="1:32" ht="168.75" thickTop="1" thickBot="1" x14ac:dyDescent="0.25">
      <c r="A5" s="1" t="s">
        <v>7</v>
      </c>
      <c r="B5" s="55" t="s">
        <v>13</v>
      </c>
      <c r="C5" s="56" t="s">
        <v>23</v>
      </c>
      <c r="D5" s="57" t="s">
        <v>143</v>
      </c>
      <c r="E5" s="58" t="s">
        <v>15</v>
      </c>
      <c r="F5" s="58" t="s">
        <v>16</v>
      </c>
      <c r="G5" s="59" t="s">
        <v>8</v>
      </c>
      <c r="H5" s="60" t="s">
        <v>151</v>
      </c>
      <c r="I5" s="61" t="s">
        <v>152</v>
      </c>
      <c r="J5" s="61" t="s">
        <v>153</v>
      </c>
      <c r="K5" s="61" t="s">
        <v>154</v>
      </c>
      <c r="L5" s="61" t="s">
        <v>155</v>
      </c>
      <c r="M5" s="62" t="s">
        <v>156</v>
      </c>
      <c r="N5" s="63" t="s">
        <v>157</v>
      </c>
      <c r="O5" s="128" t="s">
        <v>9</v>
      </c>
      <c r="P5" s="129" t="s">
        <v>12</v>
      </c>
      <c r="Q5" s="128" t="s">
        <v>9</v>
      </c>
      <c r="R5" s="129" t="s">
        <v>12</v>
      </c>
      <c r="S5" s="64" t="s">
        <v>143</v>
      </c>
      <c r="T5" s="128" t="s">
        <v>9</v>
      </c>
      <c r="U5" s="129" t="s">
        <v>12</v>
      </c>
      <c r="V5" s="128" t="s">
        <v>9</v>
      </c>
      <c r="W5" s="129" t="s">
        <v>12</v>
      </c>
      <c r="X5" s="64" t="s">
        <v>143</v>
      </c>
      <c r="Y5" s="20" t="s">
        <v>14</v>
      </c>
      <c r="Z5" s="20" t="s">
        <v>17</v>
      </c>
      <c r="AA5" s="20" t="s">
        <v>18</v>
      </c>
      <c r="AB5" s="20" t="s">
        <v>22</v>
      </c>
      <c r="AC5" s="20" t="s">
        <v>222</v>
      </c>
      <c r="AD5" s="233"/>
      <c r="AE5" s="336"/>
    </row>
    <row r="6" spans="1:32" ht="16.5" thickTop="1" thickBot="1" x14ac:dyDescent="0.25">
      <c r="A6" s="5">
        <v>1</v>
      </c>
      <c r="B6" s="65">
        <v>2</v>
      </c>
      <c r="C6" s="65">
        <v>3</v>
      </c>
      <c r="D6" s="66"/>
      <c r="E6" s="65">
        <v>5</v>
      </c>
      <c r="F6" s="65">
        <v>6</v>
      </c>
      <c r="G6" s="6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130">
        <v>15</v>
      </c>
      <c r="P6" s="131">
        <v>16</v>
      </c>
      <c r="Q6" s="130">
        <v>17</v>
      </c>
      <c r="R6" s="131">
        <v>18</v>
      </c>
      <c r="S6" s="53"/>
      <c r="T6" s="130">
        <v>19</v>
      </c>
      <c r="U6" s="131">
        <v>20</v>
      </c>
      <c r="V6" s="130">
        <v>21</v>
      </c>
      <c r="W6" s="131">
        <v>22</v>
      </c>
      <c r="X6" s="53"/>
      <c r="Y6" s="131"/>
      <c r="Z6" s="67">
        <v>28</v>
      </c>
      <c r="AA6" s="67">
        <v>29</v>
      </c>
      <c r="AB6" s="67">
        <v>30</v>
      </c>
      <c r="AC6" s="67">
        <v>31</v>
      </c>
      <c r="AD6" s="234"/>
      <c r="AE6" s="337"/>
    </row>
    <row r="7" spans="1:32" ht="15.75" thickTop="1" thickBot="1" x14ac:dyDescent="0.25">
      <c r="A7" s="306" t="s">
        <v>29</v>
      </c>
      <c r="B7" s="307"/>
      <c r="C7" s="307"/>
      <c r="D7" s="307"/>
      <c r="E7" s="307"/>
      <c r="F7" s="307"/>
      <c r="G7" s="308"/>
      <c r="H7" s="308"/>
      <c r="I7" s="308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9"/>
      <c r="AD7" s="235"/>
      <c r="AE7" s="338"/>
    </row>
    <row r="8" spans="1:32" ht="17.25" customHeight="1" thickTop="1" thickBot="1" x14ac:dyDescent="0.25">
      <c r="A8" s="44">
        <v>1</v>
      </c>
      <c r="B8" s="68" t="s">
        <v>183</v>
      </c>
      <c r="C8" s="69" t="s">
        <v>139</v>
      </c>
      <c r="D8" s="25">
        <v>3</v>
      </c>
      <c r="E8" s="26">
        <v>1</v>
      </c>
      <c r="F8" s="27"/>
      <c r="G8" s="70">
        <f t="shared" ref="G8:G20" si="0">SUM(H8:N8)</f>
        <v>27</v>
      </c>
      <c r="H8" s="71">
        <f t="shared" ref="H8:I12" si="1">O8+Q8+T8+V8</f>
        <v>9</v>
      </c>
      <c r="I8" s="71">
        <f t="shared" si="1"/>
        <v>18</v>
      </c>
      <c r="J8" s="72"/>
      <c r="K8" s="73"/>
      <c r="L8" s="73"/>
      <c r="M8" s="73"/>
      <c r="N8" s="73"/>
      <c r="O8" s="132">
        <v>9</v>
      </c>
      <c r="P8" s="133">
        <v>18</v>
      </c>
      <c r="Q8" s="132"/>
      <c r="R8" s="133"/>
      <c r="S8" s="28">
        <f>D8</f>
        <v>3</v>
      </c>
      <c r="T8" s="132"/>
      <c r="U8" s="133"/>
      <c r="V8" s="132"/>
      <c r="W8" s="133"/>
      <c r="X8" s="28"/>
      <c r="Y8" s="158"/>
      <c r="Z8" s="74">
        <v>1.4</v>
      </c>
      <c r="AA8" s="75"/>
      <c r="AB8" s="76"/>
      <c r="AC8" s="75"/>
      <c r="AD8" s="236"/>
      <c r="AE8" s="337"/>
    </row>
    <row r="9" spans="1:32" ht="35.25" customHeight="1" thickTop="1" thickBot="1" x14ac:dyDescent="0.25">
      <c r="A9" s="44">
        <v>2</v>
      </c>
      <c r="B9" s="77" t="s">
        <v>159</v>
      </c>
      <c r="C9" s="69" t="s">
        <v>197</v>
      </c>
      <c r="D9" s="25">
        <v>3</v>
      </c>
      <c r="E9" s="26">
        <v>3</v>
      </c>
      <c r="F9" s="27"/>
      <c r="G9" s="70">
        <f t="shared" si="0"/>
        <v>27</v>
      </c>
      <c r="H9" s="71">
        <f t="shared" si="1"/>
        <v>9</v>
      </c>
      <c r="I9" s="71">
        <f t="shared" si="1"/>
        <v>18</v>
      </c>
      <c r="J9" s="78"/>
      <c r="K9" s="71"/>
      <c r="L9" s="71"/>
      <c r="M9" s="71"/>
      <c r="N9" s="71"/>
      <c r="O9" s="132"/>
      <c r="P9" s="133"/>
      <c r="Q9" s="132"/>
      <c r="R9" s="133"/>
      <c r="S9" s="28"/>
      <c r="T9" s="132">
        <v>9</v>
      </c>
      <c r="U9" s="133">
        <v>18</v>
      </c>
      <c r="V9" s="132"/>
      <c r="W9" s="133"/>
      <c r="X9" s="28">
        <f>D9</f>
        <v>3</v>
      </c>
      <c r="Y9" s="159"/>
      <c r="Z9" s="74">
        <v>1.4</v>
      </c>
      <c r="AA9" s="79"/>
      <c r="AB9" s="2">
        <f>D9</f>
        <v>3</v>
      </c>
      <c r="AC9" s="79"/>
      <c r="AD9" s="236"/>
      <c r="AE9" s="337"/>
    </row>
    <row r="10" spans="1:32" ht="16.5" customHeight="1" thickTop="1" thickBot="1" x14ac:dyDescent="0.25">
      <c r="A10" s="44">
        <v>3</v>
      </c>
      <c r="B10" s="83" t="s">
        <v>184</v>
      </c>
      <c r="C10" s="80" t="s">
        <v>140</v>
      </c>
      <c r="D10" s="180">
        <v>3</v>
      </c>
      <c r="E10" s="29">
        <v>2</v>
      </c>
      <c r="F10" s="30"/>
      <c r="G10" s="70">
        <f t="shared" si="0"/>
        <v>27</v>
      </c>
      <c r="H10" s="71">
        <f t="shared" si="1"/>
        <v>9</v>
      </c>
      <c r="I10" s="71">
        <f t="shared" si="1"/>
        <v>18</v>
      </c>
      <c r="J10" s="78"/>
      <c r="K10" s="81"/>
      <c r="L10" s="81"/>
      <c r="M10" s="81"/>
      <c r="N10" s="81"/>
      <c r="O10" s="134"/>
      <c r="P10" s="135"/>
      <c r="Q10" s="134">
        <v>9</v>
      </c>
      <c r="R10" s="135">
        <v>18</v>
      </c>
      <c r="S10" s="28">
        <f>D10</f>
        <v>3</v>
      </c>
      <c r="T10" s="134"/>
      <c r="U10" s="135"/>
      <c r="V10" s="134"/>
      <c r="W10" s="135"/>
      <c r="X10" s="28"/>
      <c r="Y10" s="159"/>
      <c r="Z10" s="74">
        <v>1.4</v>
      </c>
      <c r="AA10" s="79"/>
      <c r="AB10" s="2">
        <f t="shared" ref="AB10:AB12" si="2">D10</f>
        <v>3</v>
      </c>
      <c r="AC10" s="79"/>
      <c r="AD10" s="236"/>
      <c r="AE10" s="337"/>
    </row>
    <row r="11" spans="1:32" ht="27.75" customHeight="1" thickTop="1" thickBot="1" x14ac:dyDescent="0.25">
      <c r="A11" s="44">
        <v>4</v>
      </c>
      <c r="B11" s="82" t="s">
        <v>161</v>
      </c>
      <c r="C11" s="80" t="s">
        <v>180</v>
      </c>
      <c r="D11" s="180">
        <v>3</v>
      </c>
      <c r="E11" s="29">
        <v>1</v>
      </c>
      <c r="F11" s="30"/>
      <c r="G11" s="70">
        <f t="shared" si="0"/>
        <v>27</v>
      </c>
      <c r="H11" s="71">
        <f t="shared" si="1"/>
        <v>9</v>
      </c>
      <c r="I11" s="71">
        <f t="shared" si="1"/>
        <v>18</v>
      </c>
      <c r="J11" s="78"/>
      <c r="K11" s="81"/>
      <c r="L11" s="81"/>
      <c r="M11" s="81"/>
      <c r="N11" s="81"/>
      <c r="O11" s="134">
        <v>9</v>
      </c>
      <c r="P11" s="135">
        <v>18</v>
      </c>
      <c r="Q11" s="134"/>
      <c r="R11" s="135"/>
      <c r="S11" s="28">
        <f>D11</f>
        <v>3</v>
      </c>
      <c r="T11" s="134"/>
      <c r="U11" s="135"/>
      <c r="V11" s="134"/>
      <c r="W11" s="135"/>
      <c r="X11" s="28"/>
      <c r="Y11" s="159"/>
      <c r="Z11" s="74">
        <v>1.4</v>
      </c>
      <c r="AA11" s="79"/>
      <c r="AB11" s="2">
        <f t="shared" si="2"/>
        <v>3</v>
      </c>
      <c r="AC11" s="79"/>
      <c r="AD11" s="236"/>
      <c r="AE11" s="337"/>
    </row>
    <row r="12" spans="1:32" ht="12.75" customHeight="1" thickTop="1" thickBot="1" x14ac:dyDescent="0.25">
      <c r="A12" s="44">
        <v>5</v>
      </c>
      <c r="B12" s="83" t="s">
        <v>185</v>
      </c>
      <c r="C12" s="80" t="s">
        <v>141</v>
      </c>
      <c r="D12" s="180">
        <v>5</v>
      </c>
      <c r="E12" s="29">
        <v>2</v>
      </c>
      <c r="F12" s="30"/>
      <c r="G12" s="70">
        <f t="shared" si="0"/>
        <v>36</v>
      </c>
      <c r="H12" s="71">
        <f t="shared" si="1"/>
        <v>18</v>
      </c>
      <c r="I12" s="71">
        <f t="shared" si="1"/>
        <v>18</v>
      </c>
      <c r="J12" s="78"/>
      <c r="K12" s="81"/>
      <c r="L12" s="81"/>
      <c r="M12" s="81"/>
      <c r="N12" s="81"/>
      <c r="O12" s="134"/>
      <c r="P12" s="135"/>
      <c r="Q12" s="134">
        <v>18</v>
      </c>
      <c r="R12" s="135">
        <v>18</v>
      </c>
      <c r="S12" s="28">
        <f>D12</f>
        <v>5</v>
      </c>
      <c r="T12" s="134"/>
      <c r="U12" s="135"/>
      <c r="V12" s="134"/>
      <c r="W12" s="135"/>
      <c r="X12" s="28"/>
      <c r="Y12" s="159"/>
      <c r="Z12" s="74">
        <v>1.76</v>
      </c>
      <c r="AA12" s="79"/>
      <c r="AB12" s="2">
        <f t="shared" si="2"/>
        <v>5</v>
      </c>
      <c r="AC12" s="79"/>
      <c r="AD12" s="236"/>
      <c r="AE12" s="337"/>
    </row>
    <row r="13" spans="1:32" ht="15.75" customHeight="1" thickTop="1" thickBot="1" x14ac:dyDescent="0.25">
      <c r="A13" s="44">
        <v>6</v>
      </c>
      <c r="B13" s="82" t="s">
        <v>186</v>
      </c>
      <c r="C13" s="80" t="s">
        <v>187</v>
      </c>
      <c r="D13" s="180">
        <v>2</v>
      </c>
      <c r="E13" s="32"/>
      <c r="F13" s="33">
        <v>4</v>
      </c>
      <c r="G13" s="70">
        <f t="shared" si="0"/>
        <v>9</v>
      </c>
      <c r="H13" s="71">
        <f>O13+Q13+T13+V13</f>
        <v>9</v>
      </c>
      <c r="I13" s="71"/>
      <c r="J13" s="78"/>
      <c r="K13" s="81"/>
      <c r="L13" s="81"/>
      <c r="M13" s="81"/>
      <c r="N13" s="81"/>
      <c r="O13" s="134"/>
      <c r="P13" s="135"/>
      <c r="Q13" s="134"/>
      <c r="R13" s="135"/>
      <c r="S13" s="28"/>
      <c r="T13" s="134"/>
      <c r="U13" s="135"/>
      <c r="V13" s="134">
        <v>9</v>
      </c>
      <c r="W13" s="135"/>
      <c r="X13" s="28">
        <f>D13</f>
        <v>2</v>
      </c>
      <c r="Y13" s="159"/>
      <c r="Z13" s="74">
        <v>0.52</v>
      </c>
      <c r="AA13" s="79"/>
      <c r="AB13" s="44"/>
      <c r="AC13" s="79"/>
      <c r="AD13" s="236"/>
      <c r="AE13" s="337"/>
    </row>
    <row r="14" spans="1:32" ht="18" customHeight="1" thickTop="1" thickBot="1" x14ac:dyDescent="0.25">
      <c r="A14" s="44">
        <v>7</v>
      </c>
      <c r="B14" s="83" t="s">
        <v>188</v>
      </c>
      <c r="C14" s="80" t="s">
        <v>189</v>
      </c>
      <c r="D14" s="180">
        <v>5</v>
      </c>
      <c r="E14" s="29">
        <v>1</v>
      </c>
      <c r="F14" s="30"/>
      <c r="G14" s="70">
        <f t="shared" si="0"/>
        <v>36</v>
      </c>
      <c r="H14" s="71">
        <f>O14+Q14+T14+V14</f>
        <v>18</v>
      </c>
      <c r="I14" s="71">
        <f>P14+R14+U14+W14</f>
        <v>18</v>
      </c>
      <c r="J14" s="78"/>
      <c r="K14" s="81"/>
      <c r="L14" s="81"/>
      <c r="M14" s="81"/>
      <c r="N14" s="81"/>
      <c r="O14" s="134">
        <v>18</v>
      </c>
      <c r="P14" s="135">
        <v>18</v>
      </c>
      <c r="Q14" s="134"/>
      <c r="R14" s="135"/>
      <c r="S14" s="28">
        <f>D14</f>
        <v>5</v>
      </c>
      <c r="T14" s="134"/>
      <c r="U14" s="135"/>
      <c r="V14" s="134"/>
      <c r="W14" s="135"/>
      <c r="X14" s="28"/>
      <c r="Y14" s="159"/>
      <c r="Z14" s="74">
        <v>1.76</v>
      </c>
      <c r="AA14" s="79"/>
      <c r="AB14" s="44">
        <f>D14</f>
        <v>5</v>
      </c>
      <c r="AC14" s="79"/>
      <c r="AD14" s="236"/>
      <c r="AE14" s="337"/>
    </row>
    <row r="15" spans="1:32" ht="28.5" customHeight="1" thickTop="1" thickBot="1" x14ac:dyDescent="0.25">
      <c r="A15" s="44">
        <v>8</v>
      </c>
      <c r="B15" s="83" t="s">
        <v>30</v>
      </c>
      <c r="C15" s="80" t="s">
        <v>109</v>
      </c>
      <c r="D15" s="180">
        <v>1</v>
      </c>
      <c r="E15" s="32"/>
      <c r="F15" s="34">
        <v>1</v>
      </c>
      <c r="G15" s="70">
        <f>O15</f>
        <v>6</v>
      </c>
      <c r="H15" s="71">
        <f>O15</f>
        <v>6</v>
      </c>
      <c r="I15" s="71">
        <f>0</f>
        <v>0</v>
      </c>
      <c r="J15" s="78"/>
      <c r="K15" s="81"/>
      <c r="L15" s="81"/>
      <c r="M15" s="81"/>
      <c r="N15" s="81"/>
      <c r="O15" s="134">
        <v>6</v>
      </c>
      <c r="P15" s="135"/>
      <c r="Q15" s="134"/>
      <c r="R15" s="135"/>
      <c r="S15" s="28">
        <f>D15</f>
        <v>1</v>
      </c>
      <c r="T15" s="134"/>
      <c r="U15" s="135"/>
      <c r="V15" s="134"/>
      <c r="W15" s="135"/>
      <c r="X15" s="28"/>
      <c r="Y15" s="159"/>
      <c r="Z15" s="74">
        <v>0.4</v>
      </c>
      <c r="AA15" s="79"/>
      <c r="AB15" s="44"/>
      <c r="AC15" s="79"/>
      <c r="AD15" s="236"/>
      <c r="AE15" s="337"/>
    </row>
    <row r="16" spans="1:32" s="18" customFormat="1" ht="22.5" customHeight="1" thickTop="1" thickBot="1" x14ac:dyDescent="0.25">
      <c r="A16" s="44" t="s">
        <v>31</v>
      </c>
      <c r="B16" s="83" t="s">
        <v>200</v>
      </c>
      <c r="C16" s="84" t="s">
        <v>203</v>
      </c>
      <c r="D16" s="180">
        <v>2</v>
      </c>
      <c r="E16" s="32"/>
      <c r="F16" s="35">
        <v>1</v>
      </c>
      <c r="G16" s="70">
        <f>P16</f>
        <v>15</v>
      </c>
      <c r="H16" s="71"/>
      <c r="I16" s="71"/>
      <c r="J16" s="78"/>
      <c r="K16" s="81"/>
      <c r="L16" s="81">
        <v>15</v>
      </c>
      <c r="M16" s="81"/>
      <c r="N16" s="81"/>
      <c r="O16" s="134"/>
      <c r="P16" s="135">
        <v>15</v>
      </c>
      <c r="Q16" s="134"/>
      <c r="R16" s="135"/>
      <c r="S16" s="28">
        <f>D16</f>
        <v>2</v>
      </c>
      <c r="T16" s="134"/>
      <c r="U16" s="135"/>
      <c r="V16" s="134"/>
      <c r="W16" s="135"/>
      <c r="X16" s="28"/>
      <c r="Y16" s="159"/>
      <c r="Z16" s="74">
        <v>0.76</v>
      </c>
      <c r="AA16" s="79"/>
      <c r="AB16" s="44"/>
      <c r="AC16" s="79"/>
      <c r="AD16" s="236"/>
      <c r="AE16" s="337"/>
      <c r="AF16" s="334"/>
    </row>
    <row r="17" spans="1:35" s="18" customFormat="1" ht="31.5" customHeight="1" thickTop="1" thickBot="1" x14ac:dyDescent="0.25">
      <c r="A17" s="44" t="s">
        <v>32</v>
      </c>
      <c r="B17" s="83" t="s">
        <v>201</v>
      </c>
      <c r="C17" s="84" t="s">
        <v>204</v>
      </c>
      <c r="D17" s="180">
        <v>2</v>
      </c>
      <c r="E17" s="32" t="s">
        <v>25</v>
      </c>
      <c r="F17" s="35"/>
      <c r="G17" s="70">
        <f>R17</f>
        <v>15</v>
      </c>
      <c r="H17" s="71"/>
      <c r="I17" s="71"/>
      <c r="J17" s="78"/>
      <c r="K17" s="81"/>
      <c r="L17" s="81">
        <v>15</v>
      </c>
      <c r="M17" s="81"/>
      <c r="N17" s="81"/>
      <c r="O17" s="134"/>
      <c r="P17" s="135"/>
      <c r="Q17" s="134"/>
      <c r="R17" s="135">
        <v>15</v>
      </c>
      <c r="S17" s="28">
        <f>D17</f>
        <v>2</v>
      </c>
      <c r="T17" s="134"/>
      <c r="U17" s="135"/>
      <c r="V17" s="134"/>
      <c r="W17" s="135"/>
      <c r="X17" s="28"/>
      <c r="Y17" s="159"/>
      <c r="Z17" s="74">
        <v>0.76</v>
      </c>
      <c r="AA17" s="79"/>
      <c r="AB17" s="44"/>
      <c r="AC17" s="79"/>
      <c r="AD17" s="236"/>
      <c r="AE17" s="337"/>
      <c r="AF17" s="334"/>
    </row>
    <row r="18" spans="1:35" s="18" customFormat="1" ht="40.5" customHeight="1" thickTop="1" thickBot="1" x14ac:dyDescent="0.25">
      <c r="A18" s="44" t="s">
        <v>66</v>
      </c>
      <c r="B18" s="83" t="s">
        <v>202</v>
      </c>
      <c r="C18" s="84" t="s">
        <v>211</v>
      </c>
      <c r="D18" s="180">
        <v>3</v>
      </c>
      <c r="E18" s="32"/>
      <c r="F18" s="35">
        <v>3</v>
      </c>
      <c r="G18" s="70">
        <f>U18</f>
        <v>15</v>
      </c>
      <c r="H18" s="71"/>
      <c r="I18" s="71"/>
      <c r="J18" s="78"/>
      <c r="K18" s="81"/>
      <c r="L18" s="81">
        <v>15</v>
      </c>
      <c r="M18" s="81"/>
      <c r="N18" s="81"/>
      <c r="O18" s="134"/>
      <c r="P18" s="135"/>
      <c r="Q18" s="134"/>
      <c r="R18" s="135"/>
      <c r="S18" s="28"/>
      <c r="T18" s="134"/>
      <c r="U18" s="135">
        <v>15</v>
      </c>
      <c r="V18" s="134"/>
      <c r="W18" s="135"/>
      <c r="X18" s="28">
        <f>D18</f>
        <v>3</v>
      </c>
      <c r="Y18" s="159"/>
      <c r="Z18" s="74">
        <v>0.76</v>
      </c>
      <c r="AA18" s="79"/>
      <c r="AB18" s="44"/>
      <c r="AC18" s="79"/>
      <c r="AD18" s="236"/>
      <c r="AE18" s="337"/>
      <c r="AF18" s="334"/>
    </row>
    <row r="19" spans="1:35" ht="17.25" customHeight="1" thickTop="1" thickBot="1" x14ac:dyDescent="0.25">
      <c r="A19" s="44">
        <v>10</v>
      </c>
      <c r="B19" s="83" t="s">
        <v>33</v>
      </c>
      <c r="C19" s="84" t="s">
        <v>110</v>
      </c>
      <c r="D19" s="180">
        <v>2</v>
      </c>
      <c r="E19" s="32"/>
      <c r="F19" s="35">
        <v>1</v>
      </c>
      <c r="G19" s="70">
        <f t="shared" si="0"/>
        <v>9</v>
      </c>
      <c r="H19" s="71"/>
      <c r="I19" s="71">
        <f>P19+R19+U19+W19</f>
        <v>9</v>
      </c>
      <c r="J19" s="78"/>
      <c r="K19" s="81"/>
      <c r="L19" s="81"/>
      <c r="M19" s="81"/>
      <c r="N19" s="81"/>
      <c r="O19" s="134"/>
      <c r="P19" s="135">
        <v>9</v>
      </c>
      <c r="Q19" s="134"/>
      <c r="R19" s="135"/>
      <c r="S19" s="28">
        <f>D19</f>
        <v>2</v>
      </c>
      <c r="T19" s="134"/>
      <c r="U19" s="135"/>
      <c r="V19" s="134"/>
      <c r="W19" s="135"/>
      <c r="X19" s="28"/>
      <c r="Y19" s="159"/>
      <c r="Z19" s="74">
        <v>0.52</v>
      </c>
      <c r="AA19" s="79"/>
      <c r="AB19" s="44">
        <f>D19</f>
        <v>2</v>
      </c>
      <c r="AC19" s="79"/>
      <c r="AD19" s="236"/>
      <c r="AE19" s="337"/>
    </row>
    <row r="20" spans="1:35" ht="16.5" customHeight="1" thickTop="1" thickBot="1" x14ac:dyDescent="0.25">
      <c r="A20" s="44">
        <v>11</v>
      </c>
      <c r="B20" s="68" t="s">
        <v>34</v>
      </c>
      <c r="C20" s="69" t="s">
        <v>111</v>
      </c>
      <c r="D20" s="180">
        <v>2</v>
      </c>
      <c r="E20" s="36"/>
      <c r="F20" s="37">
        <v>1</v>
      </c>
      <c r="G20" s="85">
        <f t="shared" si="0"/>
        <v>9</v>
      </c>
      <c r="H20" s="86"/>
      <c r="I20" s="86">
        <f>P20+R20+U20+W20</f>
        <v>9</v>
      </c>
      <c r="J20" s="87"/>
      <c r="K20" s="86"/>
      <c r="L20" s="86"/>
      <c r="M20" s="86"/>
      <c r="N20" s="86"/>
      <c r="O20" s="136"/>
      <c r="P20" s="137">
        <v>9</v>
      </c>
      <c r="Q20" s="136"/>
      <c r="R20" s="137"/>
      <c r="S20" s="28">
        <f>D20</f>
        <v>2</v>
      </c>
      <c r="T20" s="136"/>
      <c r="U20" s="137"/>
      <c r="V20" s="136"/>
      <c r="W20" s="137"/>
      <c r="X20" s="28"/>
      <c r="Y20" s="160"/>
      <c r="Z20" s="74">
        <v>0.52</v>
      </c>
      <c r="AA20" s="88"/>
      <c r="AB20" s="89"/>
      <c r="AC20" s="88"/>
      <c r="AD20" s="236"/>
      <c r="AE20" s="337"/>
    </row>
    <row r="21" spans="1:35" s="19" customFormat="1" ht="14.25" thickTop="1" thickBot="1" x14ac:dyDescent="0.25">
      <c r="A21" s="310" t="s">
        <v>8</v>
      </c>
      <c r="B21" s="311"/>
      <c r="C21" s="90"/>
      <c r="D21" s="24">
        <f>D8+D9+D10+D11+D12+D13+D14+D15+D16+D17+D18+D19+D20</f>
        <v>36</v>
      </c>
      <c r="E21" s="6">
        <f>COUNTA(E8:E20)</f>
        <v>7</v>
      </c>
      <c r="F21" s="91">
        <f>COUNTA(F8:F20)</f>
        <v>6</v>
      </c>
      <c r="G21" s="11">
        <f>G8+G9+G10+G11+G12+G13+G14+G15+G16+G17+G18+G19+G20</f>
        <v>258</v>
      </c>
      <c r="H21" s="11">
        <f t="shared" ref="H21:I21" si="3">H8+H9+H10+H11+H12+H13+H14+H15+H16+H17+H18+H19+H20</f>
        <v>87</v>
      </c>
      <c r="I21" s="11">
        <f t="shared" si="3"/>
        <v>126</v>
      </c>
      <c r="J21" s="11"/>
      <c r="K21" s="11"/>
      <c r="L21" s="11">
        <f t="shared" ref="L21" si="4">L8+L9+L10+L11+L12+L13+L14+L15+L16+L17+L18+L19+L20</f>
        <v>45</v>
      </c>
      <c r="M21" s="11"/>
      <c r="N21" s="11"/>
      <c r="O21" s="11">
        <f t="shared" ref="O21:R21" si="5">O8+O9+O10+O11+O12+O13+O14+O15+O16+O17+O18+O19+O20</f>
        <v>42</v>
      </c>
      <c r="P21" s="11">
        <f t="shared" si="5"/>
        <v>87</v>
      </c>
      <c r="Q21" s="11">
        <f t="shared" si="5"/>
        <v>27</v>
      </c>
      <c r="R21" s="11">
        <f t="shared" si="5"/>
        <v>51</v>
      </c>
      <c r="S21" s="229">
        <f>SUM(S8:S20)</f>
        <v>28</v>
      </c>
      <c r="T21" s="11">
        <f t="shared" ref="T21:V21" si="6">T8+T9+T10+T11+T12+T13+T14+T15+T16+T17+T18+T19+T20</f>
        <v>9</v>
      </c>
      <c r="U21" s="11">
        <f t="shared" si="6"/>
        <v>33</v>
      </c>
      <c r="V21" s="11">
        <f t="shared" si="6"/>
        <v>9</v>
      </c>
      <c r="W21" s="11"/>
      <c r="X21" s="229">
        <f t="shared" ref="X21" si="7">X8+X9+X10+X11+X12+X13+X14+X15+X16+X17+X18+X19+X20</f>
        <v>8</v>
      </c>
      <c r="Y21" s="138"/>
      <c r="Z21" s="15">
        <v>13.359999999999998</v>
      </c>
      <c r="AA21" s="11">
        <f>AA8+AA9+AA10+AA11+AA12+AA13+AA14+AA15+AA16+AA17+AA18+AA19+AA20</f>
        <v>0</v>
      </c>
      <c r="AB21" s="11">
        <f>AB8+AB9+AB10+AB11+AB12+AB13+AB14+AB15+AB16+AB17+AB18+AB19+AB20</f>
        <v>21</v>
      </c>
      <c r="AC21" s="11">
        <f>AC8+AC9+AC10+AC11+AC12+AC13+AC14+AC15+AC16+AC17+AC18+AC19+AC20</f>
        <v>0</v>
      </c>
      <c r="AD21" s="237"/>
      <c r="AE21" s="337"/>
      <c r="AF21" s="334"/>
      <c r="AI21" s="281"/>
    </row>
    <row r="22" spans="1:35" ht="15.75" thickTop="1" thickBot="1" x14ac:dyDescent="0.25">
      <c r="A22" s="306" t="s">
        <v>35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9"/>
      <c r="AD22" s="235"/>
      <c r="AE22" s="337"/>
    </row>
    <row r="23" spans="1:35" ht="19.5" customHeight="1" thickTop="1" thickBot="1" x14ac:dyDescent="0.25">
      <c r="A23" s="44">
        <v>12</v>
      </c>
      <c r="B23" s="68" t="s">
        <v>36</v>
      </c>
      <c r="C23" s="69" t="s">
        <v>190</v>
      </c>
      <c r="D23" s="25">
        <v>3</v>
      </c>
      <c r="E23" s="38" t="s">
        <v>27</v>
      </c>
      <c r="F23" s="39"/>
      <c r="G23" s="92">
        <f t="shared" ref="G23:G29" si="8">SUM(H23:N23)</f>
        <v>27</v>
      </c>
      <c r="H23" s="93">
        <f>O23+Q23+T23+V23</f>
        <v>9</v>
      </c>
      <c r="I23" s="93">
        <f>P23+R23+U23+W23</f>
        <v>18</v>
      </c>
      <c r="J23" s="93"/>
      <c r="K23" s="94"/>
      <c r="L23" s="93"/>
      <c r="M23" s="93"/>
      <c r="N23" s="93"/>
      <c r="O23" s="132"/>
      <c r="P23" s="133"/>
      <c r="Q23" s="132"/>
      <c r="R23" s="133"/>
      <c r="S23" s="28"/>
      <c r="T23" s="132">
        <v>9</v>
      </c>
      <c r="U23" s="133">
        <v>18</v>
      </c>
      <c r="V23" s="132"/>
      <c r="W23" s="133"/>
      <c r="X23" s="66">
        <f>D23</f>
        <v>3</v>
      </c>
      <c r="Y23" s="161"/>
      <c r="Z23" s="74">
        <v>1.4</v>
      </c>
      <c r="AA23" s="95"/>
      <c r="AB23" s="96">
        <f>D23</f>
        <v>3</v>
      </c>
      <c r="AC23" s="95"/>
      <c r="AD23" s="236"/>
      <c r="AE23" s="337"/>
    </row>
    <row r="24" spans="1:35" ht="18" customHeight="1" thickTop="1" thickBot="1" x14ac:dyDescent="0.25">
      <c r="A24" s="44">
        <v>13</v>
      </c>
      <c r="B24" s="97" t="s">
        <v>37</v>
      </c>
      <c r="C24" s="69" t="s">
        <v>112</v>
      </c>
      <c r="D24" s="40">
        <v>2</v>
      </c>
      <c r="E24" s="38"/>
      <c r="F24" s="38" t="s">
        <v>26</v>
      </c>
      <c r="G24" s="70">
        <f t="shared" si="8"/>
        <v>9</v>
      </c>
      <c r="H24" s="71">
        <f>O24+Q24+T24+V24</f>
        <v>9</v>
      </c>
      <c r="I24" s="71"/>
      <c r="J24" s="71"/>
      <c r="K24" s="98"/>
      <c r="L24" s="71"/>
      <c r="M24" s="71"/>
      <c r="N24" s="71"/>
      <c r="O24" s="132"/>
      <c r="P24" s="133"/>
      <c r="Q24" s="132"/>
      <c r="R24" s="133"/>
      <c r="S24" s="28"/>
      <c r="T24" s="132"/>
      <c r="U24" s="133"/>
      <c r="V24" s="132">
        <v>9</v>
      </c>
      <c r="W24" s="133"/>
      <c r="X24" s="66">
        <f>D24</f>
        <v>2</v>
      </c>
      <c r="Y24" s="161"/>
      <c r="Z24" s="74">
        <v>0.52</v>
      </c>
      <c r="AA24" s="79"/>
      <c r="AB24" s="96">
        <f t="shared" ref="AB24:AB29" si="9">D24</f>
        <v>2</v>
      </c>
      <c r="AC24" s="79"/>
      <c r="AD24" s="236"/>
      <c r="AE24" s="337"/>
    </row>
    <row r="25" spans="1:35" ht="16.5" customHeight="1" thickTop="1" thickBot="1" x14ac:dyDescent="0.25">
      <c r="A25" s="44">
        <v>14</v>
      </c>
      <c r="B25" s="68" t="s">
        <v>38</v>
      </c>
      <c r="C25" s="69" t="s">
        <v>113</v>
      </c>
      <c r="D25" s="25">
        <v>3</v>
      </c>
      <c r="E25" s="38"/>
      <c r="F25" s="39" t="s">
        <v>28</v>
      </c>
      <c r="G25" s="70">
        <f t="shared" si="8"/>
        <v>18</v>
      </c>
      <c r="H25" s="71">
        <f>O25+Q25+T25+V25</f>
        <v>18</v>
      </c>
      <c r="I25" s="71"/>
      <c r="J25" s="71"/>
      <c r="K25" s="94"/>
      <c r="L25" s="71"/>
      <c r="M25" s="71"/>
      <c r="N25" s="71"/>
      <c r="O25" s="132">
        <v>18</v>
      </c>
      <c r="P25" s="133"/>
      <c r="Q25" s="132"/>
      <c r="R25" s="133"/>
      <c r="S25" s="28">
        <f>D25</f>
        <v>3</v>
      </c>
      <c r="T25" s="132"/>
      <c r="U25" s="133"/>
      <c r="V25" s="132"/>
      <c r="W25" s="133"/>
      <c r="X25" s="66"/>
      <c r="Y25" s="161"/>
      <c r="Z25" s="74">
        <v>0.88</v>
      </c>
      <c r="AA25" s="79"/>
      <c r="AB25" s="96">
        <f t="shared" si="9"/>
        <v>3</v>
      </c>
      <c r="AC25" s="79"/>
      <c r="AD25" s="236"/>
      <c r="AE25" s="337"/>
    </row>
    <row r="26" spans="1:35" ht="20.25" customHeight="1" thickTop="1" thickBot="1" x14ac:dyDescent="0.25">
      <c r="A26" s="44">
        <v>9</v>
      </c>
      <c r="B26" s="77" t="s">
        <v>191</v>
      </c>
      <c r="C26" s="69" t="s">
        <v>192</v>
      </c>
      <c r="D26" s="25">
        <v>3</v>
      </c>
      <c r="E26" s="38" t="s">
        <v>25</v>
      </c>
      <c r="F26" s="39"/>
      <c r="G26" s="70">
        <f t="shared" si="8"/>
        <v>18</v>
      </c>
      <c r="H26" s="71">
        <f>O26+Q26+T26+V26</f>
        <v>18</v>
      </c>
      <c r="I26" s="71"/>
      <c r="J26" s="71"/>
      <c r="K26" s="98"/>
      <c r="L26" s="71"/>
      <c r="M26" s="71"/>
      <c r="N26" s="71"/>
      <c r="O26" s="132"/>
      <c r="P26" s="133"/>
      <c r="Q26" s="132">
        <v>18</v>
      </c>
      <c r="R26" s="133"/>
      <c r="S26" s="28">
        <f>D26</f>
        <v>3</v>
      </c>
      <c r="T26" s="132"/>
      <c r="U26" s="133"/>
      <c r="V26" s="132"/>
      <c r="W26" s="133"/>
      <c r="X26" s="66"/>
      <c r="Y26" s="161"/>
      <c r="Z26" s="74">
        <v>0.88</v>
      </c>
      <c r="AA26" s="79"/>
      <c r="AB26" s="96">
        <f t="shared" si="9"/>
        <v>3</v>
      </c>
      <c r="AC26" s="79"/>
      <c r="AD26" s="236"/>
      <c r="AE26" s="337"/>
    </row>
    <row r="27" spans="1:35" ht="28.5" customHeight="1" thickTop="1" thickBot="1" x14ac:dyDescent="0.25">
      <c r="A27" s="44">
        <v>16</v>
      </c>
      <c r="B27" s="68" t="s">
        <v>165</v>
      </c>
      <c r="C27" s="69" t="s">
        <v>198</v>
      </c>
      <c r="D27" s="25">
        <v>2</v>
      </c>
      <c r="E27" s="43"/>
      <c r="F27" s="39" t="s">
        <v>26</v>
      </c>
      <c r="G27" s="70">
        <f t="shared" si="8"/>
        <v>9</v>
      </c>
      <c r="H27" s="71"/>
      <c r="I27" s="71">
        <f>P27+R27+U27+W27</f>
        <v>9</v>
      </c>
      <c r="J27" s="71"/>
      <c r="K27" s="98"/>
      <c r="L27" s="71"/>
      <c r="M27" s="71"/>
      <c r="N27" s="71"/>
      <c r="O27" s="132"/>
      <c r="P27" s="133"/>
      <c r="Q27" s="132"/>
      <c r="R27" s="133"/>
      <c r="S27" s="28"/>
      <c r="T27" s="132"/>
      <c r="U27" s="133"/>
      <c r="V27" s="132"/>
      <c r="W27" s="133">
        <v>9</v>
      </c>
      <c r="X27" s="66">
        <f>D27</f>
        <v>2</v>
      </c>
      <c r="Y27" s="161"/>
      <c r="Z27" s="74">
        <v>0.52</v>
      </c>
      <c r="AA27" s="79"/>
      <c r="AB27" s="96">
        <f t="shared" si="9"/>
        <v>2</v>
      </c>
      <c r="AC27" s="79"/>
      <c r="AD27" s="236"/>
      <c r="AE27" s="337"/>
      <c r="AI27" s="277"/>
    </row>
    <row r="28" spans="1:35" ht="18" customHeight="1" thickTop="1" thickBot="1" x14ac:dyDescent="0.25">
      <c r="A28" s="44">
        <v>17</v>
      </c>
      <c r="B28" s="68" t="s">
        <v>39</v>
      </c>
      <c r="C28" s="69" t="s">
        <v>193</v>
      </c>
      <c r="D28" s="25">
        <v>3</v>
      </c>
      <c r="E28" s="43"/>
      <c r="F28" s="39" t="s">
        <v>27</v>
      </c>
      <c r="G28" s="70">
        <f t="shared" si="8"/>
        <v>18</v>
      </c>
      <c r="H28" s="71"/>
      <c r="I28" s="71">
        <f>P28+R28+U28+W28</f>
        <v>18</v>
      </c>
      <c r="J28" s="71"/>
      <c r="K28" s="98"/>
      <c r="L28" s="71"/>
      <c r="M28" s="71"/>
      <c r="N28" s="71"/>
      <c r="O28" s="132"/>
      <c r="P28" s="133"/>
      <c r="Q28" s="132"/>
      <c r="R28" s="133"/>
      <c r="S28" s="28"/>
      <c r="T28" s="132"/>
      <c r="U28" s="133">
        <v>18</v>
      </c>
      <c r="V28" s="132"/>
      <c r="W28" s="133"/>
      <c r="X28" s="66">
        <f>D28</f>
        <v>3</v>
      </c>
      <c r="Y28" s="161"/>
      <c r="Z28" s="74">
        <v>0.88</v>
      </c>
      <c r="AA28" s="79"/>
      <c r="AB28" s="96">
        <f t="shared" si="9"/>
        <v>3</v>
      </c>
      <c r="AC28" s="79"/>
      <c r="AD28" s="236"/>
      <c r="AE28" s="337"/>
    </row>
    <row r="29" spans="1:35" ht="28.5" customHeight="1" thickTop="1" thickBot="1" x14ac:dyDescent="0.25">
      <c r="A29" s="44">
        <v>18</v>
      </c>
      <c r="B29" s="82" t="s">
        <v>167</v>
      </c>
      <c r="C29" s="69" t="s">
        <v>199</v>
      </c>
      <c r="D29" s="25">
        <v>3</v>
      </c>
      <c r="E29" s="38" t="s">
        <v>25</v>
      </c>
      <c r="F29" s="39"/>
      <c r="G29" s="70">
        <f t="shared" si="8"/>
        <v>27</v>
      </c>
      <c r="H29" s="71">
        <f>O29+Q29+T29+V29</f>
        <v>9</v>
      </c>
      <c r="I29" s="71">
        <f>P29+R29+U29+W29</f>
        <v>18</v>
      </c>
      <c r="J29" s="71"/>
      <c r="K29" s="98"/>
      <c r="L29" s="71"/>
      <c r="M29" s="71"/>
      <c r="N29" s="71"/>
      <c r="O29" s="132"/>
      <c r="P29" s="133"/>
      <c r="Q29" s="132">
        <v>9</v>
      </c>
      <c r="R29" s="133">
        <v>18</v>
      </c>
      <c r="S29" s="28">
        <f>D29</f>
        <v>3</v>
      </c>
      <c r="T29" s="132"/>
      <c r="U29" s="133"/>
      <c r="V29" s="132"/>
      <c r="W29" s="133"/>
      <c r="X29" s="182"/>
      <c r="Y29" s="162"/>
      <c r="Z29" s="74">
        <v>1.4</v>
      </c>
      <c r="AA29" s="79"/>
      <c r="AB29" s="96">
        <f t="shared" si="9"/>
        <v>3</v>
      </c>
      <c r="AC29" s="79"/>
      <c r="AD29" s="236"/>
      <c r="AE29" s="337"/>
    </row>
    <row r="30" spans="1:35" s="19" customFormat="1" ht="14.25" thickTop="1" thickBot="1" x14ac:dyDescent="0.25">
      <c r="A30" s="310" t="s">
        <v>8</v>
      </c>
      <c r="B30" s="312"/>
      <c r="C30" s="99"/>
      <c r="D30" s="21">
        <f t="shared" ref="D30:X30" si="10">D23+D24+D25+D26+D27+D28+D29</f>
        <v>19</v>
      </c>
      <c r="E30" s="6">
        <f>COUNTA(E23:E29)</f>
        <v>3</v>
      </c>
      <c r="F30" s="6">
        <f>COUNTA(F23:F29)</f>
        <v>4</v>
      </c>
      <c r="G30" s="11">
        <f t="shared" si="10"/>
        <v>126</v>
      </c>
      <c r="H30" s="11">
        <f t="shared" si="10"/>
        <v>63</v>
      </c>
      <c r="I30" s="11">
        <f t="shared" si="10"/>
        <v>63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0</v>
      </c>
      <c r="O30" s="138">
        <f t="shared" si="10"/>
        <v>18</v>
      </c>
      <c r="P30" s="138">
        <f t="shared" si="10"/>
        <v>0</v>
      </c>
      <c r="Q30" s="138">
        <f t="shared" si="10"/>
        <v>27</v>
      </c>
      <c r="R30" s="138">
        <f t="shared" si="10"/>
        <v>18</v>
      </c>
      <c r="S30" s="21">
        <f t="shared" si="10"/>
        <v>9</v>
      </c>
      <c r="T30" s="138">
        <f t="shared" si="10"/>
        <v>9</v>
      </c>
      <c r="U30" s="138">
        <f t="shared" si="10"/>
        <v>36</v>
      </c>
      <c r="V30" s="138">
        <f t="shared" si="10"/>
        <v>9</v>
      </c>
      <c r="W30" s="138">
        <f t="shared" si="10"/>
        <v>9</v>
      </c>
      <c r="X30" s="21">
        <f t="shared" si="10"/>
        <v>10</v>
      </c>
      <c r="Y30" s="138"/>
      <c r="Z30" s="15">
        <v>6.4799999999999986</v>
      </c>
      <c r="AA30" s="11">
        <f>AA23+AA24+AA25+AA26+AA27+AA28+AA29</f>
        <v>0</v>
      </c>
      <c r="AB30" s="11">
        <f>AB23+AB24+AB25+AB26+AB27+AB28+AB29</f>
        <v>19</v>
      </c>
      <c r="AC30" s="11">
        <f>AC23+AC24+AC25+AC26+AC27+AC28+AC29</f>
        <v>0</v>
      </c>
      <c r="AD30" s="237"/>
      <c r="AE30" s="337"/>
      <c r="AF30" s="334"/>
    </row>
    <row r="31" spans="1:35" ht="15.75" thickTop="1" thickBot="1" x14ac:dyDescent="0.25">
      <c r="A31" s="306" t="s">
        <v>60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9"/>
      <c r="AD31" s="235"/>
      <c r="AE31" s="337"/>
    </row>
    <row r="32" spans="1:35" ht="16.5" thickTop="1" thickBot="1" x14ac:dyDescent="0.25">
      <c r="A32" s="3">
        <v>19</v>
      </c>
      <c r="B32" s="100" t="s">
        <v>40</v>
      </c>
      <c r="C32" s="117" t="s">
        <v>114</v>
      </c>
      <c r="D32" s="25">
        <v>5</v>
      </c>
      <c r="E32" s="38"/>
      <c r="F32" s="39" t="s">
        <v>25</v>
      </c>
      <c r="G32" s="102">
        <f>SUM(H32:N32)</f>
        <v>18</v>
      </c>
      <c r="H32" s="103">
        <f>O32+Q32+T32+V32</f>
        <v>0</v>
      </c>
      <c r="I32" s="93"/>
      <c r="J32" s="93"/>
      <c r="K32" s="93"/>
      <c r="L32" s="93"/>
      <c r="M32" s="93">
        <v>18</v>
      </c>
      <c r="N32" s="93"/>
      <c r="O32" s="139"/>
      <c r="P32" s="140"/>
      <c r="Q32" s="139"/>
      <c r="R32" s="140">
        <v>18</v>
      </c>
      <c r="S32" s="104">
        <f>D32</f>
        <v>5</v>
      </c>
      <c r="T32" s="139"/>
      <c r="U32" s="154"/>
      <c r="V32" s="139"/>
      <c r="W32" s="140"/>
      <c r="X32" s="104"/>
      <c r="Y32" s="163">
        <f>S32</f>
        <v>5</v>
      </c>
      <c r="Z32" s="74">
        <v>0.94</v>
      </c>
      <c r="AA32" s="75"/>
      <c r="AB32" s="76"/>
      <c r="AC32" s="75"/>
      <c r="AD32" s="236"/>
      <c r="AE32" s="337"/>
    </row>
    <row r="33" spans="1:32" ht="16.5" thickTop="1" thickBot="1" x14ac:dyDescent="0.25">
      <c r="A33" s="2">
        <v>20</v>
      </c>
      <c r="B33" s="100" t="s">
        <v>41</v>
      </c>
      <c r="C33" s="116" t="s">
        <v>115</v>
      </c>
      <c r="D33" s="25">
        <v>5</v>
      </c>
      <c r="E33" s="38"/>
      <c r="F33" s="39" t="s">
        <v>27</v>
      </c>
      <c r="G33" s="102">
        <f>SUM(H33:N33)</f>
        <v>18</v>
      </c>
      <c r="H33" s="103">
        <f>O33+Q33+T33+V33</f>
        <v>0</v>
      </c>
      <c r="I33" s="93"/>
      <c r="J33" s="71"/>
      <c r="K33" s="71"/>
      <c r="L33" s="71"/>
      <c r="M33" s="71">
        <v>18</v>
      </c>
      <c r="N33" s="71"/>
      <c r="O33" s="132"/>
      <c r="P33" s="133"/>
      <c r="Q33" s="132"/>
      <c r="R33" s="133"/>
      <c r="S33" s="104"/>
      <c r="T33" s="132"/>
      <c r="U33" s="155">
        <v>18</v>
      </c>
      <c r="V33" s="132"/>
      <c r="W33" s="133"/>
      <c r="X33" s="28">
        <f>D33</f>
        <v>5</v>
      </c>
      <c r="Y33" s="164">
        <f>X33</f>
        <v>5</v>
      </c>
      <c r="Z33" s="74">
        <v>0.94</v>
      </c>
      <c r="AA33" s="79"/>
      <c r="AB33" s="44"/>
      <c r="AC33" s="79"/>
      <c r="AD33" s="236"/>
      <c r="AE33" s="337"/>
    </row>
    <row r="34" spans="1:32" ht="16.5" thickTop="1" thickBot="1" x14ac:dyDescent="0.25">
      <c r="A34" s="4">
        <v>21</v>
      </c>
      <c r="B34" s="105" t="s">
        <v>42</v>
      </c>
      <c r="C34" s="157" t="s">
        <v>116</v>
      </c>
      <c r="D34" s="180">
        <v>10</v>
      </c>
      <c r="E34" s="32"/>
      <c r="F34" s="41" t="s">
        <v>26</v>
      </c>
      <c r="G34" s="102">
        <f>SUM(H34:N34)</f>
        <v>18</v>
      </c>
      <c r="H34" s="103">
        <f>O34+Q34+T34+V34</f>
        <v>0</v>
      </c>
      <c r="I34" s="93"/>
      <c r="J34" s="71"/>
      <c r="K34" s="71"/>
      <c r="L34" s="71"/>
      <c r="M34" s="71">
        <v>18</v>
      </c>
      <c r="N34" s="71"/>
      <c r="O34" s="132"/>
      <c r="P34" s="133"/>
      <c r="Q34" s="132"/>
      <c r="R34" s="133"/>
      <c r="S34" s="104"/>
      <c r="T34" s="132"/>
      <c r="U34" s="155"/>
      <c r="V34" s="132"/>
      <c r="W34" s="133">
        <v>18</v>
      </c>
      <c r="X34" s="28">
        <f>D34</f>
        <v>10</v>
      </c>
      <c r="Y34" s="164">
        <f>X34</f>
        <v>10</v>
      </c>
      <c r="Z34" s="74">
        <v>0.94</v>
      </c>
      <c r="AA34" s="88"/>
      <c r="AB34" s="89"/>
      <c r="AC34" s="88"/>
      <c r="AD34" s="236"/>
      <c r="AE34" s="337"/>
    </row>
    <row r="35" spans="1:32" ht="16.5" thickTop="1" thickBot="1" x14ac:dyDescent="0.25">
      <c r="A35" s="313" t="s">
        <v>8</v>
      </c>
      <c r="B35" s="314"/>
      <c r="C35" s="90"/>
      <c r="D35" s="24">
        <f>SUM(D32:D34)</f>
        <v>20</v>
      </c>
      <c r="E35" s="6"/>
      <c r="F35" s="7">
        <f>COUNTA(F32:F34)</f>
        <v>3</v>
      </c>
      <c r="G35" s="6">
        <f t="shared" ref="G35:AC35" si="11">SUM(G32:G34)</f>
        <v>54</v>
      </c>
      <c r="H35" s="8">
        <f t="shared" si="11"/>
        <v>0</v>
      </c>
      <c r="I35" s="9">
        <f t="shared" si="11"/>
        <v>0</v>
      </c>
      <c r="J35" s="9">
        <f t="shared" si="11"/>
        <v>0</v>
      </c>
      <c r="K35" s="9">
        <f t="shared" si="11"/>
        <v>0</v>
      </c>
      <c r="L35" s="9">
        <f t="shared" si="11"/>
        <v>0</v>
      </c>
      <c r="M35" s="9">
        <f>SUM(M32:M34)</f>
        <v>54</v>
      </c>
      <c r="N35" s="10">
        <f t="shared" si="11"/>
        <v>0</v>
      </c>
      <c r="O35" s="141">
        <f t="shared" si="11"/>
        <v>0</v>
      </c>
      <c r="P35" s="142">
        <f t="shared" si="11"/>
        <v>0</v>
      </c>
      <c r="Q35" s="141">
        <f t="shared" si="11"/>
        <v>0</v>
      </c>
      <c r="R35" s="142">
        <f t="shared" si="11"/>
        <v>18</v>
      </c>
      <c r="S35" s="23">
        <f t="shared" si="11"/>
        <v>5</v>
      </c>
      <c r="T35" s="141">
        <f t="shared" si="11"/>
        <v>0</v>
      </c>
      <c r="U35" s="142">
        <f t="shared" si="11"/>
        <v>18</v>
      </c>
      <c r="V35" s="141">
        <f t="shared" si="11"/>
        <v>0</v>
      </c>
      <c r="W35" s="142">
        <f t="shared" si="11"/>
        <v>18</v>
      </c>
      <c r="X35" s="23">
        <f t="shared" si="11"/>
        <v>15</v>
      </c>
      <c r="Y35" s="142">
        <f t="shared" si="11"/>
        <v>20</v>
      </c>
      <c r="Z35" s="14">
        <v>2.82</v>
      </c>
      <c r="AA35" s="10">
        <f t="shared" si="11"/>
        <v>0</v>
      </c>
      <c r="AB35" s="10">
        <f t="shared" si="11"/>
        <v>0</v>
      </c>
      <c r="AC35" s="10">
        <f t="shared" si="11"/>
        <v>0</v>
      </c>
      <c r="AD35" s="237"/>
      <c r="AE35" s="337"/>
    </row>
    <row r="36" spans="1:32" ht="15.75" thickTop="1" thickBot="1" x14ac:dyDescent="0.25">
      <c r="A36" s="303" t="s">
        <v>175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5"/>
      <c r="AD36" s="235"/>
      <c r="AE36" s="337"/>
    </row>
    <row r="37" spans="1:32" s="156" customFormat="1" ht="18" customHeight="1" thickTop="1" thickBot="1" x14ac:dyDescent="0.25">
      <c r="A37" s="225">
        <v>22</v>
      </c>
      <c r="B37" s="77" t="s">
        <v>43</v>
      </c>
      <c r="C37" s="226" t="s">
        <v>117</v>
      </c>
      <c r="D37" s="164">
        <v>2</v>
      </c>
      <c r="E37" s="220"/>
      <c r="F37" s="164">
        <v>3</v>
      </c>
      <c r="G37" s="227">
        <f t="shared" ref="G37:G42" si="12">SUM(H37:N37)</f>
        <v>18</v>
      </c>
      <c r="H37" s="223">
        <f t="shared" ref="H37:I42" si="13">O37+Q37+T37+V37</f>
        <v>0</v>
      </c>
      <c r="I37" s="223">
        <f t="shared" si="13"/>
        <v>18</v>
      </c>
      <c r="J37" s="223"/>
      <c r="K37" s="223"/>
      <c r="L37" s="223"/>
      <c r="M37" s="223"/>
      <c r="N37" s="223"/>
      <c r="O37" s="132"/>
      <c r="P37" s="133"/>
      <c r="Q37" s="132"/>
      <c r="R37" s="133"/>
      <c r="S37" s="224"/>
      <c r="T37" s="132"/>
      <c r="U37" s="133">
        <v>18</v>
      </c>
      <c r="V37" s="132"/>
      <c r="W37" s="133"/>
      <c r="X37" s="224">
        <f t="shared" ref="X37:X42" si="14">D37</f>
        <v>2</v>
      </c>
      <c r="Y37" s="163">
        <f t="shared" ref="Y37:Y42" si="15">X37</f>
        <v>2</v>
      </c>
      <c r="Z37" s="74">
        <v>0.88</v>
      </c>
      <c r="AA37" s="228"/>
      <c r="AB37" s="163"/>
      <c r="AC37" s="228"/>
      <c r="AD37" s="153"/>
      <c r="AE37" s="337"/>
      <c r="AF37" s="334"/>
    </row>
    <row r="38" spans="1:32" ht="27" thickTop="1" thickBot="1" x14ac:dyDescent="0.25">
      <c r="A38" s="2">
        <v>23</v>
      </c>
      <c r="B38" s="68" t="s">
        <v>44</v>
      </c>
      <c r="C38" s="106" t="s">
        <v>118</v>
      </c>
      <c r="D38" s="25">
        <v>2</v>
      </c>
      <c r="E38" s="38"/>
      <c r="F38" s="42">
        <v>4</v>
      </c>
      <c r="G38" s="70">
        <f t="shared" si="12"/>
        <v>18</v>
      </c>
      <c r="H38" s="71">
        <f t="shared" si="13"/>
        <v>0</v>
      </c>
      <c r="I38" s="71">
        <f t="shared" si="13"/>
        <v>18</v>
      </c>
      <c r="J38" s="71"/>
      <c r="K38" s="71"/>
      <c r="L38" s="71"/>
      <c r="M38" s="71"/>
      <c r="N38" s="71"/>
      <c r="O38" s="132"/>
      <c r="P38" s="133"/>
      <c r="Q38" s="132"/>
      <c r="R38" s="133"/>
      <c r="S38" s="28"/>
      <c r="T38" s="132"/>
      <c r="U38" s="133"/>
      <c r="V38" s="132"/>
      <c r="W38" s="133">
        <v>18</v>
      </c>
      <c r="X38" s="28">
        <f t="shared" si="14"/>
        <v>2</v>
      </c>
      <c r="Y38" s="163">
        <f t="shared" si="15"/>
        <v>2</v>
      </c>
      <c r="Z38" s="74">
        <v>0.88</v>
      </c>
      <c r="AA38" s="79"/>
      <c r="AB38" s="44">
        <f>D38</f>
        <v>2</v>
      </c>
      <c r="AC38" s="79"/>
      <c r="AD38" s="236"/>
      <c r="AE38" s="337"/>
    </row>
    <row r="39" spans="1:32" ht="27" thickTop="1" thickBot="1" x14ac:dyDescent="0.25">
      <c r="A39" s="2">
        <v>24</v>
      </c>
      <c r="B39" s="68" t="s">
        <v>45</v>
      </c>
      <c r="C39" s="106" t="s">
        <v>119</v>
      </c>
      <c r="D39" s="25">
        <v>2</v>
      </c>
      <c r="E39" s="43"/>
      <c r="F39" s="44">
        <v>4</v>
      </c>
      <c r="G39" s="70">
        <f t="shared" si="12"/>
        <v>18</v>
      </c>
      <c r="H39" s="71">
        <f t="shared" si="13"/>
        <v>0</v>
      </c>
      <c r="I39" s="71">
        <f t="shared" si="13"/>
        <v>18</v>
      </c>
      <c r="J39" s="71"/>
      <c r="K39" s="71"/>
      <c r="L39" s="71"/>
      <c r="M39" s="71"/>
      <c r="N39" s="71"/>
      <c r="O39" s="132"/>
      <c r="P39" s="133"/>
      <c r="Q39" s="132"/>
      <c r="R39" s="133"/>
      <c r="S39" s="28"/>
      <c r="T39" s="132"/>
      <c r="U39" s="133"/>
      <c r="V39" s="132"/>
      <c r="W39" s="133">
        <v>18</v>
      </c>
      <c r="X39" s="28">
        <f t="shared" si="14"/>
        <v>2</v>
      </c>
      <c r="Y39" s="163">
        <f t="shared" si="15"/>
        <v>2</v>
      </c>
      <c r="Z39" s="74">
        <v>0.88</v>
      </c>
      <c r="AA39" s="79"/>
      <c r="AB39" s="44">
        <f t="shared" ref="AB39:AB42" si="16">D39</f>
        <v>2</v>
      </c>
      <c r="AC39" s="79"/>
      <c r="AD39" s="236"/>
      <c r="AE39" s="337"/>
    </row>
    <row r="40" spans="1:32" ht="30" customHeight="1" thickTop="1" thickBot="1" x14ac:dyDescent="0.25">
      <c r="A40" s="2">
        <v>25</v>
      </c>
      <c r="B40" s="119" t="s">
        <v>46</v>
      </c>
      <c r="C40" s="108" t="s">
        <v>120</v>
      </c>
      <c r="D40" s="25">
        <v>2</v>
      </c>
      <c r="E40" s="38"/>
      <c r="F40" s="45">
        <v>3</v>
      </c>
      <c r="G40" s="70">
        <f t="shared" si="12"/>
        <v>18</v>
      </c>
      <c r="H40" s="71">
        <f t="shared" si="13"/>
        <v>0</v>
      </c>
      <c r="I40" s="71">
        <f t="shared" si="13"/>
        <v>18</v>
      </c>
      <c r="J40" s="71"/>
      <c r="K40" s="71"/>
      <c r="L40" s="71"/>
      <c r="M40" s="71"/>
      <c r="N40" s="71"/>
      <c r="O40" s="132"/>
      <c r="P40" s="133"/>
      <c r="Q40" s="132"/>
      <c r="R40" s="133"/>
      <c r="S40" s="28"/>
      <c r="T40" s="132"/>
      <c r="U40" s="133">
        <v>18</v>
      </c>
      <c r="V40" s="132"/>
      <c r="W40" s="133"/>
      <c r="X40" s="28">
        <f t="shared" si="14"/>
        <v>2</v>
      </c>
      <c r="Y40" s="163">
        <f t="shared" si="15"/>
        <v>2</v>
      </c>
      <c r="Z40" s="74">
        <v>0.88</v>
      </c>
      <c r="AA40" s="79"/>
      <c r="AB40" s="44">
        <f t="shared" si="16"/>
        <v>2</v>
      </c>
      <c r="AC40" s="79"/>
      <c r="AD40" s="236"/>
      <c r="AE40" s="337"/>
    </row>
    <row r="41" spans="1:32" ht="27" thickTop="1" thickBot="1" x14ac:dyDescent="0.25">
      <c r="A41" s="3">
        <v>26</v>
      </c>
      <c r="B41" s="68" t="s">
        <v>47</v>
      </c>
      <c r="C41" s="108" t="s">
        <v>121</v>
      </c>
      <c r="D41" s="25">
        <v>2</v>
      </c>
      <c r="E41" s="38"/>
      <c r="F41" s="45">
        <v>4</v>
      </c>
      <c r="G41" s="70">
        <f t="shared" si="12"/>
        <v>18</v>
      </c>
      <c r="H41" s="71">
        <f t="shared" si="13"/>
        <v>0</v>
      </c>
      <c r="I41" s="71">
        <f t="shared" si="13"/>
        <v>18</v>
      </c>
      <c r="J41" s="71"/>
      <c r="K41" s="71"/>
      <c r="L41" s="71"/>
      <c r="M41" s="71"/>
      <c r="N41" s="71"/>
      <c r="O41" s="132"/>
      <c r="P41" s="133"/>
      <c r="Q41" s="132"/>
      <c r="R41" s="133"/>
      <c r="S41" s="28"/>
      <c r="T41" s="132"/>
      <c r="U41" s="133"/>
      <c r="V41" s="132"/>
      <c r="W41" s="133">
        <v>18</v>
      </c>
      <c r="X41" s="28">
        <f t="shared" si="14"/>
        <v>2</v>
      </c>
      <c r="Y41" s="163">
        <f t="shared" si="15"/>
        <v>2</v>
      </c>
      <c r="Z41" s="74">
        <v>0.88</v>
      </c>
      <c r="AA41" s="79"/>
      <c r="AB41" s="44">
        <f t="shared" si="16"/>
        <v>2</v>
      </c>
      <c r="AC41" s="79"/>
      <c r="AD41" s="236"/>
      <c r="AE41" s="337"/>
    </row>
    <row r="42" spans="1:32" ht="39.75" thickTop="1" thickBot="1" x14ac:dyDescent="0.25">
      <c r="A42" s="2">
        <v>27</v>
      </c>
      <c r="B42" s="118" t="s">
        <v>48</v>
      </c>
      <c r="C42" s="108" t="s">
        <v>122</v>
      </c>
      <c r="D42" s="180">
        <v>2</v>
      </c>
      <c r="E42" s="32"/>
      <c r="F42" s="46">
        <v>3</v>
      </c>
      <c r="G42" s="85">
        <f t="shared" si="12"/>
        <v>18</v>
      </c>
      <c r="H42" s="86">
        <f t="shared" si="13"/>
        <v>0</v>
      </c>
      <c r="I42" s="86">
        <f t="shared" si="13"/>
        <v>18</v>
      </c>
      <c r="J42" s="71"/>
      <c r="K42" s="71"/>
      <c r="L42" s="71"/>
      <c r="M42" s="71"/>
      <c r="N42" s="71"/>
      <c r="O42" s="134"/>
      <c r="P42" s="135"/>
      <c r="Q42" s="134"/>
      <c r="R42" s="135"/>
      <c r="S42" s="31"/>
      <c r="T42" s="134"/>
      <c r="U42" s="135">
        <v>18</v>
      </c>
      <c r="V42" s="134"/>
      <c r="W42" s="135"/>
      <c r="X42" s="28">
        <f t="shared" si="14"/>
        <v>2</v>
      </c>
      <c r="Y42" s="163">
        <f t="shared" si="15"/>
        <v>2</v>
      </c>
      <c r="Z42" s="74">
        <v>0.88</v>
      </c>
      <c r="AA42" s="109"/>
      <c r="AB42" s="44">
        <f t="shared" si="16"/>
        <v>2</v>
      </c>
      <c r="AC42" s="109"/>
      <c r="AD42" s="236"/>
      <c r="AE42" s="337"/>
    </row>
    <row r="43" spans="1:32" s="19" customFormat="1" ht="14.25" thickTop="1" thickBot="1" x14ac:dyDescent="0.25">
      <c r="A43" s="315" t="s">
        <v>8</v>
      </c>
      <c r="B43" s="312"/>
      <c r="C43" s="90"/>
      <c r="D43" s="24">
        <f>SUM(D37:D42)</f>
        <v>12</v>
      </c>
      <c r="E43" s="6">
        <f>COUNTA(E37:E42)</f>
        <v>0</v>
      </c>
      <c r="F43" s="7">
        <f>COUNTA(F37:F42)</f>
        <v>6</v>
      </c>
      <c r="G43" s="11">
        <f t="shared" ref="G43:AC43" si="17">SUM(G37:G42)</f>
        <v>108</v>
      </c>
      <c r="H43" s="12">
        <f t="shared" si="17"/>
        <v>0</v>
      </c>
      <c r="I43" s="13">
        <f t="shared" si="17"/>
        <v>108</v>
      </c>
      <c r="J43" s="9">
        <f t="shared" si="17"/>
        <v>0</v>
      </c>
      <c r="K43" s="9">
        <f t="shared" si="17"/>
        <v>0</v>
      </c>
      <c r="L43" s="9">
        <f t="shared" si="17"/>
        <v>0</v>
      </c>
      <c r="M43" s="9">
        <f t="shared" si="17"/>
        <v>0</v>
      </c>
      <c r="N43" s="9">
        <f t="shared" si="17"/>
        <v>0</v>
      </c>
      <c r="O43" s="141">
        <f t="shared" si="17"/>
        <v>0</v>
      </c>
      <c r="P43" s="142">
        <f t="shared" si="17"/>
        <v>0</v>
      </c>
      <c r="Q43" s="141">
        <f t="shared" si="17"/>
        <v>0</v>
      </c>
      <c r="R43" s="142">
        <f t="shared" si="17"/>
        <v>0</v>
      </c>
      <c r="S43" s="22"/>
      <c r="T43" s="141">
        <f t="shared" si="17"/>
        <v>0</v>
      </c>
      <c r="U43" s="142">
        <f t="shared" si="17"/>
        <v>54</v>
      </c>
      <c r="V43" s="141">
        <f t="shared" si="17"/>
        <v>0</v>
      </c>
      <c r="W43" s="142">
        <f t="shared" si="17"/>
        <v>54</v>
      </c>
      <c r="X43" s="23">
        <f t="shared" si="17"/>
        <v>12</v>
      </c>
      <c r="Y43" s="142">
        <f t="shared" si="17"/>
        <v>12</v>
      </c>
      <c r="Z43" s="14">
        <v>5.28</v>
      </c>
      <c r="AA43" s="10">
        <f t="shared" si="17"/>
        <v>0</v>
      </c>
      <c r="AB43" s="10">
        <f t="shared" si="17"/>
        <v>10</v>
      </c>
      <c r="AC43" s="10">
        <f t="shared" si="17"/>
        <v>0</v>
      </c>
      <c r="AD43" s="237"/>
      <c r="AE43" s="337"/>
      <c r="AF43" s="334"/>
    </row>
    <row r="44" spans="1:32" ht="15.75" thickTop="1" thickBot="1" x14ac:dyDescent="0.25">
      <c r="A44" s="303" t="s">
        <v>176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5"/>
      <c r="AD44" s="235"/>
      <c r="AE44" s="337"/>
    </row>
    <row r="45" spans="1:32" ht="16.5" thickTop="1" thickBot="1" x14ac:dyDescent="0.25">
      <c r="A45" s="3">
        <v>22</v>
      </c>
      <c r="B45" s="68" t="s">
        <v>49</v>
      </c>
      <c r="C45" s="106" t="s">
        <v>123</v>
      </c>
      <c r="D45" s="25">
        <v>2</v>
      </c>
      <c r="E45" s="43"/>
      <c r="F45" s="47" t="s">
        <v>26</v>
      </c>
      <c r="G45" s="102">
        <f t="shared" ref="G45:G50" si="18">SUM(H45:N45)</f>
        <v>18</v>
      </c>
      <c r="H45" s="103">
        <f t="shared" ref="H45:I50" si="19">O45+Q45+T45+V45</f>
        <v>0</v>
      </c>
      <c r="I45" s="93">
        <f t="shared" si="19"/>
        <v>18</v>
      </c>
      <c r="J45" s="93"/>
      <c r="K45" s="93"/>
      <c r="L45" s="93"/>
      <c r="M45" s="93"/>
      <c r="N45" s="93"/>
      <c r="O45" s="132"/>
      <c r="P45" s="133"/>
      <c r="Q45" s="132"/>
      <c r="R45" s="133"/>
      <c r="S45" s="28"/>
      <c r="T45" s="132"/>
      <c r="U45" s="133"/>
      <c r="V45" s="132"/>
      <c r="W45" s="133">
        <v>18</v>
      </c>
      <c r="X45" s="28">
        <f t="shared" ref="X45:X50" si="20">D45</f>
        <v>2</v>
      </c>
      <c r="Y45" s="163">
        <f t="shared" ref="Y45:Y50" si="21">X45</f>
        <v>2</v>
      </c>
      <c r="Z45" s="74">
        <v>0.88</v>
      </c>
      <c r="AA45" s="75"/>
      <c r="AB45" s="76">
        <f>D45</f>
        <v>2</v>
      </c>
      <c r="AC45" s="75"/>
      <c r="AD45" s="236"/>
      <c r="AE45" s="337"/>
    </row>
    <row r="46" spans="1:32" ht="16.5" thickTop="1" thickBot="1" x14ac:dyDescent="0.25">
      <c r="A46" s="2">
        <v>23</v>
      </c>
      <c r="B46" s="68" t="s">
        <v>50</v>
      </c>
      <c r="C46" s="106" t="s">
        <v>124</v>
      </c>
      <c r="D46" s="25">
        <v>2</v>
      </c>
      <c r="E46" s="43" t="s">
        <v>26</v>
      </c>
      <c r="F46" s="47"/>
      <c r="G46" s="102">
        <f t="shared" si="18"/>
        <v>18</v>
      </c>
      <c r="H46" s="103">
        <f t="shared" si="19"/>
        <v>9</v>
      </c>
      <c r="I46" s="93">
        <f t="shared" si="19"/>
        <v>9</v>
      </c>
      <c r="J46" s="71"/>
      <c r="K46" s="71"/>
      <c r="L46" s="71"/>
      <c r="M46" s="71"/>
      <c r="N46" s="71"/>
      <c r="O46" s="132"/>
      <c r="P46" s="133"/>
      <c r="Q46" s="132"/>
      <c r="R46" s="133"/>
      <c r="S46" s="28"/>
      <c r="T46" s="132"/>
      <c r="U46" s="133"/>
      <c r="V46" s="132">
        <v>9</v>
      </c>
      <c r="W46" s="133">
        <v>9</v>
      </c>
      <c r="X46" s="28">
        <f t="shared" si="20"/>
        <v>2</v>
      </c>
      <c r="Y46" s="163">
        <f t="shared" si="21"/>
        <v>2</v>
      </c>
      <c r="Z46" s="74">
        <v>1.04</v>
      </c>
      <c r="AA46" s="79"/>
      <c r="AB46" s="44"/>
      <c r="AC46" s="79"/>
      <c r="AD46" s="236"/>
      <c r="AE46" s="337"/>
    </row>
    <row r="47" spans="1:32" ht="18.75" customHeight="1" thickTop="1" thickBot="1" x14ac:dyDescent="0.25">
      <c r="A47" s="2">
        <v>24</v>
      </c>
      <c r="B47" s="68" t="s">
        <v>51</v>
      </c>
      <c r="C47" s="106" t="s">
        <v>125</v>
      </c>
      <c r="D47" s="25">
        <v>2</v>
      </c>
      <c r="E47" s="43" t="s">
        <v>27</v>
      </c>
      <c r="F47" s="47"/>
      <c r="G47" s="102">
        <f t="shared" si="18"/>
        <v>18</v>
      </c>
      <c r="H47" s="103">
        <f t="shared" si="19"/>
        <v>9</v>
      </c>
      <c r="I47" s="93">
        <f t="shared" si="19"/>
        <v>9</v>
      </c>
      <c r="J47" s="71"/>
      <c r="K47" s="71"/>
      <c r="L47" s="71"/>
      <c r="M47" s="71"/>
      <c r="N47" s="71"/>
      <c r="O47" s="132"/>
      <c r="P47" s="133"/>
      <c r="Q47" s="132"/>
      <c r="R47" s="133"/>
      <c r="S47" s="28"/>
      <c r="T47" s="132">
        <v>9</v>
      </c>
      <c r="U47" s="133">
        <v>9</v>
      </c>
      <c r="V47" s="132"/>
      <c r="W47" s="133"/>
      <c r="X47" s="28">
        <f t="shared" si="20"/>
        <v>2</v>
      </c>
      <c r="Y47" s="163">
        <f t="shared" si="21"/>
        <v>2</v>
      </c>
      <c r="Z47" s="74">
        <v>1.04</v>
      </c>
      <c r="AA47" s="79"/>
      <c r="AB47" s="44"/>
      <c r="AC47" s="79"/>
      <c r="AD47" s="236"/>
      <c r="AE47" s="337"/>
    </row>
    <row r="48" spans="1:32" ht="27.75" customHeight="1" thickTop="1" thickBot="1" x14ac:dyDescent="0.25">
      <c r="A48" s="2">
        <v>25</v>
      </c>
      <c r="B48" s="111" t="s">
        <v>52</v>
      </c>
      <c r="C48" s="106" t="s">
        <v>126</v>
      </c>
      <c r="D48" s="25">
        <v>2</v>
      </c>
      <c r="E48" s="43"/>
      <c r="F48" s="47" t="s">
        <v>27</v>
      </c>
      <c r="G48" s="102">
        <f t="shared" si="18"/>
        <v>18</v>
      </c>
      <c r="H48" s="103">
        <f t="shared" si="19"/>
        <v>0</v>
      </c>
      <c r="I48" s="93">
        <f t="shared" si="19"/>
        <v>18</v>
      </c>
      <c r="J48" s="71"/>
      <c r="K48" s="71"/>
      <c r="L48" s="71"/>
      <c r="M48" s="71"/>
      <c r="N48" s="71"/>
      <c r="O48" s="132"/>
      <c r="P48" s="133"/>
      <c r="Q48" s="132"/>
      <c r="R48" s="133"/>
      <c r="S48" s="28"/>
      <c r="T48" s="132"/>
      <c r="U48" s="133">
        <v>18</v>
      </c>
      <c r="V48" s="132"/>
      <c r="W48" s="133"/>
      <c r="X48" s="28">
        <f t="shared" si="20"/>
        <v>2</v>
      </c>
      <c r="Y48" s="163">
        <f t="shared" si="21"/>
        <v>2</v>
      </c>
      <c r="Z48" s="74">
        <v>0.88</v>
      </c>
      <c r="AA48" s="79"/>
      <c r="AB48" s="44">
        <f>D48</f>
        <v>2</v>
      </c>
      <c r="AC48" s="79"/>
      <c r="AD48" s="236"/>
      <c r="AE48" s="337"/>
    </row>
    <row r="49" spans="1:32" ht="27" thickTop="1" thickBot="1" x14ac:dyDescent="0.25">
      <c r="A49" s="3">
        <v>26</v>
      </c>
      <c r="B49" s="68" t="s">
        <v>53</v>
      </c>
      <c r="C49" s="106" t="s">
        <v>127</v>
      </c>
      <c r="D49" s="25">
        <v>2</v>
      </c>
      <c r="E49" s="43"/>
      <c r="F49" s="47" t="s">
        <v>26</v>
      </c>
      <c r="G49" s="102">
        <f t="shared" si="18"/>
        <v>18</v>
      </c>
      <c r="H49" s="103">
        <f t="shared" si="19"/>
        <v>0</v>
      </c>
      <c r="I49" s="93">
        <f t="shared" si="19"/>
        <v>18</v>
      </c>
      <c r="J49" s="71"/>
      <c r="K49" s="71"/>
      <c r="L49" s="71"/>
      <c r="M49" s="71"/>
      <c r="N49" s="71"/>
      <c r="O49" s="132"/>
      <c r="P49" s="133"/>
      <c r="Q49" s="132"/>
      <c r="R49" s="133"/>
      <c r="S49" s="28"/>
      <c r="T49" s="132"/>
      <c r="U49" s="133"/>
      <c r="V49" s="132"/>
      <c r="W49" s="133">
        <v>18</v>
      </c>
      <c r="X49" s="28">
        <f t="shared" si="20"/>
        <v>2</v>
      </c>
      <c r="Y49" s="163">
        <f t="shared" si="21"/>
        <v>2</v>
      </c>
      <c r="Z49" s="74">
        <v>0.88</v>
      </c>
      <c r="AA49" s="79"/>
      <c r="AB49" s="44">
        <f>D49</f>
        <v>2</v>
      </c>
      <c r="AC49" s="79"/>
      <c r="AD49" s="236"/>
      <c r="AE49" s="337"/>
    </row>
    <row r="50" spans="1:32" s="17" customFormat="1" ht="27" thickTop="1" thickBot="1" x14ac:dyDescent="0.25">
      <c r="A50" s="2">
        <v>27</v>
      </c>
      <c r="B50" s="83" t="s">
        <v>59</v>
      </c>
      <c r="C50" s="106" t="s">
        <v>181</v>
      </c>
      <c r="D50" s="180">
        <v>2</v>
      </c>
      <c r="E50" s="48"/>
      <c r="F50" s="49" t="s">
        <v>27</v>
      </c>
      <c r="G50" s="102">
        <f t="shared" si="18"/>
        <v>18</v>
      </c>
      <c r="H50" s="103">
        <f t="shared" si="19"/>
        <v>0</v>
      </c>
      <c r="I50" s="93">
        <f t="shared" si="19"/>
        <v>18</v>
      </c>
      <c r="J50" s="112"/>
      <c r="K50" s="112"/>
      <c r="L50" s="112"/>
      <c r="M50" s="112"/>
      <c r="N50" s="112"/>
      <c r="O50" s="143"/>
      <c r="P50" s="144"/>
      <c r="Q50" s="143"/>
      <c r="R50" s="144"/>
      <c r="S50" s="31"/>
      <c r="T50" s="134"/>
      <c r="U50" s="135">
        <v>18</v>
      </c>
      <c r="V50" s="134"/>
      <c r="W50" s="135"/>
      <c r="X50" s="28">
        <f t="shared" si="20"/>
        <v>2</v>
      </c>
      <c r="Y50" s="163">
        <f t="shared" si="21"/>
        <v>2</v>
      </c>
      <c r="Z50" s="74">
        <v>0.88</v>
      </c>
      <c r="AA50" s="109"/>
      <c r="AB50" s="44">
        <f>D50</f>
        <v>2</v>
      </c>
      <c r="AC50" s="109"/>
      <c r="AD50" s="236"/>
      <c r="AE50" s="337"/>
      <c r="AF50" s="334"/>
    </row>
    <row r="51" spans="1:32" s="19" customFormat="1" ht="14.25" thickTop="1" thickBot="1" x14ac:dyDescent="0.25">
      <c r="A51" s="315" t="s">
        <v>8</v>
      </c>
      <c r="B51" s="312"/>
      <c r="C51" s="90"/>
      <c r="D51" s="24">
        <f>SUM(D45:D50)</f>
        <v>12</v>
      </c>
      <c r="E51" s="6">
        <f>COUNTA(E45:E50)</f>
        <v>2</v>
      </c>
      <c r="F51" s="7">
        <f>COUNTA(F45:F50)</f>
        <v>4</v>
      </c>
      <c r="G51" s="6">
        <f t="shared" ref="G51:AC51" si="22">SUM(G45:G50)</f>
        <v>108</v>
      </c>
      <c r="H51" s="8">
        <f t="shared" si="22"/>
        <v>18</v>
      </c>
      <c r="I51" s="9">
        <f t="shared" si="22"/>
        <v>90</v>
      </c>
      <c r="J51" s="9">
        <f t="shared" si="22"/>
        <v>0</v>
      </c>
      <c r="K51" s="9">
        <f t="shared" si="22"/>
        <v>0</v>
      </c>
      <c r="L51" s="9">
        <f t="shared" si="22"/>
        <v>0</v>
      </c>
      <c r="M51" s="9">
        <f t="shared" si="22"/>
        <v>0</v>
      </c>
      <c r="N51" s="9">
        <f t="shared" si="22"/>
        <v>0</v>
      </c>
      <c r="O51" s="141">
        <f t="shared" si="22"/>
        <v>0</v>
      </c>
      <c r="P51" s="142">
        <f t="shared" si="22"/>
        <v>0</v>
      </c>
      <c r="Q51" s="141">
        <f t="shared" si="22"/>
        <v>0</v>
      </c>
      <c r="R51" s="142">
        <f t="shared" si="22"/>
        <v>0</v>
      </c>
      <c r="S51" s="22"/>
      <c r="T51" s="141">
        <f t="shared" si="22"/>
        <v>9</v>
      </c>
      <c r="U51" s="142">
        <f t="shared" si="22"/>
        <v>45</v>
      </c>
      <c r="V51" s="141">
        <f t="shared" si="22"/>
        <v>9</v>
      </c>
      <c r="W51" s="142">
        <f t="shared" si="22"/>
        <v>45</v>
      </c>
      <c r="X51" s="23">
        <f t="shared" si="22"/>
        <v>12</v>
      </c>
      <c r="Y51" s="142">
        <f t="shared" si="22"/>
        <v>12</v>
      </c>
      <c r="Z51" s="14">
        <v>5.6</v>
      </c>
      <c r="AA51" s="10">
        <f t="shared" si="22"/>
        <v>0</v>
      </c>
      <c r="AB51" s="10">
        <f t="shared" si="22"/>
        <v>8</v>
      </c>
      <c r="AC51" s="10">
        <f t="shared" si="22"/>
        <v>0</v>
      </c>
      <c r="AD51" s="237"/>
      <c r="AE51" s="337"/>
      <c r="AF51" s="334"/>
    </row>
    <row r="52" spans="1:32" ht="15.75" thickTop="1" thickBot="1" x14ac:dyDescent="0.25">
      <c r="A52" s="303" t="s">
        <v>177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5"/>
      <c r="AD52" s="235"/>
      <c r="AE52" s="337"/>
    </row>
    <row r="53" spans="1:32" ht="16.5" thickTop="1" thickBot="1" x14ac:dyDescent="0.25">
      <c r="A53" s="3">
        <v>22</v>
      </c>
      <c r="B53" s="119" t="s">
        <v>54</v>
      </c>
      <c r="C53" s="101" t="s">
        <v>214</v>
      </c>
      <c r="D53" s="25">
        <v>2</v>
      </c>
      <c r="E53" s="38"/>
      <c r="F53" s="44">
        <v>3</v>
      </c>
      <c r="G53" s="102">
        <f t="shared" ref="G53:G59" si="23">SUM(H53:N53)</f>
        <v>18</v>
      </c>
      <c r="H53" s="103">
        <f>O53+Q53+T53+V53</f>
        <v>18</v>
      </c>
      <c r="I53" s="93">
        <f>P53+R53+U53+W53</f>
        <v>0</v>
      </c>
      <c r="J53" s="93"/>
      <c r="K53" s="93"/>
      <c r="L53" s="93"/>
      <c r="M53" s="93"/>
      <c r="N53" s="93"/>
      <c r="O53" s="132"/>
      <c r="P53" s="133"/>
      <c r="Q53" s="132"/>
      <c r="R53" s="133"/>
      <c r="S53" s="28"/>
      <c r="T53" s="132">
        <v>18</v>
      </c>
      <c r="U53" s="133"/>
      <c r="V53" s="132"/>
      <c r="W53" s="133"/>
      <c r="X53" s="28">
        <f t="shared" ref="X53:X59" si="24">D53</f>
        <v>2</v>
      </c>
      <c r="Y53" s="163">
        <f t="shared" ref="Y53:Y59" si="25">X53</f>
        <v>2</v>
      </c>
      <c r="Z53" s="74">
        <v>0.88</v>
      </c>
      <c r="AA53" s="75"/>
      <c r="AB53" s="76">
        <f>D53</f>
        <v>2</v>
      </c>
      <c r="AC53" s="75"/>
      <c r="AD53" s="236"/>
      <c r="AE53" s="337"/>
    </row>
    <row r="54" spans="1:32" ht="27" thickTop="1" thickBot="1" x14ac:dyDescent="0.25">
      <c r="A54" s="2">
        <v>23</v>
      </c>
      <c r="B54" s="119" t="s">
        <v>55</v>
      </c>
      <c r="C54" s="101" t="s">
        <v>128</v>
      </c>
      <c r="D54" s="25">
        <v>1</v>
      </c>
      <c r="E54" s="38"/>
      <c r="F54" s="42">
        <v>4</v>
      </c>
      <c r="G54" s="102">
        <f t="shared" si="23"/>
        <v>9</v>
      </c>
      <c r="H54" s="103">
        <f>O54+Q54+T54+V54</f>
        <v>9</v>
      </c>
      <c r="I54" s="93">
        <f>P54+R54+U54+W54</f>
        <v>0</v>
      </c>
      <c r="J54" s="71"/>
      <c r="K54" s="71"/>
      <c r="L54" s="71"/>
      <c r="M54" s="71"/>
      <c r="N54" s="113"/>
      <c r="O54" s="132"/>
      <c r="P54" s="133"/>
      <c r="Q54" s="132"/>
      <c r="R54" s="133"/>
      <c r="S54" s="28"/>
      <c r="T54" s="132"/>
      <c r="U54" s="133"/>
      <c r="V54" s="132">
        <v>9</v>
      </c>
      <c r="W54" s="133"/>
      <c r="X54" s="28">
        <f t="shared" si="24"/>
        <v>1</v>
      </c>
      <c r="Y54" s="163">
        <f t="shared" si="25"/>
        <v>1</v>
      </c>
      <c r="Z54" s="74">
        <v>0.52</v>
      </c>
      <c r="AA54" s="79"/>
      <c r="AB54" s="76">
        <f t="shared" ref="AB54:AB59" si="26">D54</f>
        <v>1</v>
      </c>
      <c r="AC54" s="79"/>
      <c r="AD54" s="236"/>
      <c r="AE54" s="337"/>
    </row>
    <row r="55" spans="1:32" ht="27" thickTop="1" thickBot="1" x14ac:dyDescent="0.25">
      <c r="A55" s="2">
        <v>24</v>
      </c>
      <c r="B55" s="119" t="s">
        <v>56</v>
      </c>
      <c r="C55" s="101" t="s">
        <v>129</v>
      </c>
      <c r="D55" s="25">
        <v>2</v>
      </c>
      <c r="E55" s="38"/>
      <c r="F55" s="44">
        <v>4</v>
      </c>
      <c r="G55" s="102">
        <f t="shared" si="23"/>
        <v>18</v>
      </c>
      <c r="H55" s="103">
        <f>O55+Q55+T55+V55</f>
        <v>9</v>
      </c>
      <c r="I55" s="93">
        <v>9</v>
      </c>
      <c r="J55" s="71"/>
      <c r="K55" s="71"/>
      <c r="L55" s="71"/>
      <c r="M55" s="71"/>
      <c r="N55" s="71"/>
      <c r="O55" s="132"/>
      <c r="P55" s="133"/>
      <c r="Q55" s="132"/>
      <c r="R55" s="133"/>
      <c r="S55" s="28"/>
      <c r="T55" s="132"/>
      <c r="U55" s="133"/>
      <c r="V55" s="132">
        <v>9</v>
      </c>
      <c r="W55" s="133">
        <v>9</v>
      </c>
      <c r="X55" s="28">
        <f t="shared" si="24"/>
        <v>2</v>
      </c>
      <c r="Y55" s="163">
        <f t="shared" si="25"/>
        <v>2</v>
      </c>
      <c r="Z55" s="74">
        <v>1.04</v>
      </c>
      <c r="AA55" s="79"/>
      <c r="AB55" s="76">
        <f t="shared" si="26"/>
        <v>2</v>
      </c>
      <c r="AC55" s="79"/>
      <c r="AD55" s="236"/>
      <c r="AE55" s="337"/>
    </row>
    <row r="56" spans="1:32" s="156" customFormat="1" ht="16.5" thickTop="1" thickBot="1" x14ac:dyDescent="0.25">
      <c r="A56" s="218">
        <v>25</v>
      </c>
      <c r="B56" s="68" t="s">
        <v>43</v>
      </c>
      <c r="C56" s="219" t="s">
        <v>130</v>
      </c>
      <c r="D56" s="25">
        <v>2</v>
      </c>
      <c r="E56" s="220"/>
      <c r="F56" s="221">
        <v>3</v>
      </c>
      <c r="G56" s="222">
        <f t="shared" si="23"/>
        <v>18</v>
      </c>
      <c r="H56" s="139">
        <f>O56+Q56+T56+V56</f>
        <v>0</v>
      </c>
      <c r="I56" s="223">
        <f>P56+R56+U56+W56</f>
        <v>18</v>
      </c>
      <c r="J56" s="274"/>
      <c r="K56" s="274"/>
      <c r="L56" s="274"/>
      <c r="M56" s="274"/>
      <c r="N56" s="274"/>
      <c r="O56" s="132"/>
      <c r="P56" s="133"/>
      <c r="Q56" s="132"/>
      <c r="R56" s="133"/>
      <c r="S56" s="28"/>
      <c r="T56" s="132"/>
      <c r="U56" s="133">
        <v>18</v>
      </c>
      <c r="V56" s="132"/>
      <c r="W56" s="133"/>
      <c r="X56" s="28">
        <f t="shared" si="24"/>
        <v>2</v>
      </c>
      <c r="Y56" s="163">
        <f t="shared" si="25"/>
        <v>2</v>
      </c>
      <c r="Z56" s="74">
        <v>0.88</v>
      </c>
      <c r="AA56" s="159"/>
      <c r="AB56" s="76"/>
      <c r="AC56" s="159"/>
      <c r="AD56" s="153"/>
      <c r="AE56" s="337"/>
      <c r="AF56" s="334"/>
    </row>
    <row r="57" spans="1:32" ht="27" thickTop="1" thickBot="1" x14ac:dyDescent="0.25">
      <c r="A57" s="3">
        <v>26</v>
      </c>
      <c r="B57" s="119" t="s">
        <v>57</v>
      </c>
      <c r="C57" s="101" t="s">
        <v>131</v>
      </c>
      <c r="D57" s="25">
        <v>2</v>
      </c>
      <c r="E57" s="38"/>
      <c r="F57" s="45">
        <v>3</v>
      </c>
      <c r="G57" s="102">
        <f t="shared" si="23"/>
        <v>18</v>
      </c>
      <c r="H57" s="103">
        <f>O57+Q57+T57+V57</f>
        <v>18</v>
      </c>
      <c r="I57" s="93">
        <v>0</v>
      </c>
      <c r="J57" s="71"/>
      <c r="K57" s="71"/>
      <c r="L57" s="71"/>
      <c r="M57" s="71"/>
      <c r="N57" s="71"/>
      <c r="O57" s="132"/>
      <c r="P57" s="133"/>
      <c r="Q57" s="132"/>
      <c r="R57" s="133"/>
      <c r="S57" s="28"/>
      <c r="T57" s="132">
        <v>18</v>
      </c>
      <c r="U57" s="133"/>
      <c r="V57" s="132"/>
      <c r="W57" s="133"/>
      <c r="X57" s="28">
        <f t="shared" si="24"/>
        <v>2</v>
      </c>
      <c r="Y57" s="163">
        <f t="shared" si="25"/>
        <v>2</v>
      </c>
      <c r="Z57" s="74">
        <v>0.88</v>
      </c>
      <c r="AA57" s="79"/>
      <c r="AB57" s="76">
        <f t="shared" si="26"/>
        <v>2</v>
      </c>
      <c r="AC57" s="79"/>
      <c r="AD57" s="236"/>
      <c r="AE57" s="337"/>
    </row>
    <row r="58" spans="1:32" ht="27" thickTop="1" thickBot="1" x14ac:dyDescent="0.25">
      <c r="A58" s="2">
        <v>27</v>
      </c>
      <c r="B58" s="119" t="s">
        <v>58</v>
      </c>
      <c r="C58" s="101" t="s">
        <v>132</v>
      </c>
      <c r="D58" s="180">
        <v>1</v>
      </c>
      <c r="E58" s="32"/>
      <c r="F58" s="46">
        <v>4</v>
      </c>
      <c r="G58" s="102">
        <f t="shared" si="23"/>
        <v>9</v>
      </c>
      <c r="H58" s="103">
        <f>O58+Q58+T58+V58</f>
        <v>0</v>
      </c>
      <c r="I58" s="93">
        <f>P58+R58+U58+W58</f>
        <v>9</v>
      </c>
      <c r="J58" s="71"/>
      <c r="K58" s="71"/>
      <c r="L58" s="71"/>
      <c r="M58" s="71"/>
      <c r="N58" s="71"/>
      <c r="O58" s="132"/>
      <c r="P58" s="133"/>
      <c r="Q58" s="132"/>
      <c r="R58" s="133"/>
      <c r="S58" s="28"/>
      <c r="T58" s="132"/>
      <c r="U58" s="133"/>
      <c r="V58" s="132"/>
      <c r="W58" s="133">
        <v>9</v>
      </c>
      <c r="X58" s="28">
        <f t="shared" si="24"/>
        <v>1</v>
      </c>
      <c r="Y58" s="163">
        <f t="shared" si="25"/>
        <v>1</v>
      </c>
      <c r="Z58" s="74">
        <v>0.52</v>
      </c>
      <c r="AA58" s="79"/>
      <c r="AB58" s="76">
        <f t="shared" si="26"/>
        <v>1</v>
      </c>
      <c r="AC58" s="79"/>
      <c r="AD58" s="236"/>
      <c r="AE58" s="337"/>
    </row>
    <row r="59" spans="1:32" ht="27" thickTop="1" thickBot="1" x14ac:dyDescent="0.25">
      <c r="A59" s="2">
        <v>28</v>
      </c>
      <c r="B59" s="83" t="s">
        <v>59</v>
      </c>
      <c r="C59" s="114" t="s">
        <v>133</v>
      </c>
      <c r="D59" s="180">
        <v>2</v>
      </c>
      <c r="E59" s="48"/>
      <c r="F59" s="49" t="s">
        <v>27</v>
      </c>
      <c r="G59" s="102">
        <f t="shared" si="23"/>
        <v>18</v>
      </c>
      <c r="H59" s="103">
        <f>O59+Q59+T59+V59</f>
        <v>0</v>
      </c>
      <c r="I59" s="93">
        <f>P59+R59+U59+W59</f>
        <v>18</v>
      </c>
      <c r="J59" s="71"/>
      <c r="K59" s="71"/>
      <c r="L59" s="71"/>
      <c r="M59" s="71"/>
      <c r="N59" s="71"/>
      <c r="O59" s="134"/>
      <c r="P59" s="135"/>
      <c r="Q59" s="134"/>
      <c r="R59" s="135"/>
      <c r="S59" s="31"/>
      <c r="T59" s="134"/>
      <c r="U59" s="135">
        <v>18</v>
      </c>
      <c r="V59" s="134"/>
      <c r="W59" s="135"/>
      <c r="X59" s="28">
        <f t="shared" si="24"/>
        <v>2</v>
      </c>
      <c r="Y59" s="163">
        <f t="shared" si="25"/>
        <v>2</v>
      </c>
      <c r="Z59" s="74">
        <v>0.88</v>
      </c>
      <c r="AA59" s="109"/>
      <c r="AB59" s="76">
        <f t="shared" si="26"/>
        <v>2</v>
      </c>
      <c r="AC59" s="109"/>
      <c r="AD59" s="236"/>
      <c r="AE59" s="337"/>
    </row>
    <row r="60" spans="1:32" s="19" customFormat="1" ht="14.25" thickTop="1" thickBot="1" x14ac:dyDescent="0.25">
      <c r="A60" s="120" t="s">
        <v>8</v>
      </c>
      <c r="B60" s="115"/>
      <c r="C60" s="90"/>
      <c r="D60" s="24">
        <f>SUM(D53:D59)</f>
        <v>12</v>
      </c>
      <c r="E60" s="7">
        <f>COUNTA(E53:E59)</f>
        <v>0</v>
      </c>
      <c r="F60" s="7">
        <f>COUNTA(F53:F59)</f>
        <v>7</v>
      </c>
      <c r="G60" s="6">
        <f t="shared" ref="G60:AC60" si="27">SUM(G53:G59)</f>
        <v>108</v>
      </c>
      <c r="H60" s="8">
        <f t="shared" si="27"/>
        <v>54</v>
      </c>
      <c r="I60" s="9">
        <f t="shared" si="27"/>
        <v>54</v>
      </c>
      <c r="J60" s="9">
        <f t="shared" si="27"/>
        <v>0</v>
      </c>
      <c r="K60" s="9">
        <f t="shared" si="27"/>
        <v>0</v>
      </c>
      <c r="L60" s="9">
        <f t="shared" si="27"/>
        <v>0</v>
      </c>
      <c r="M60" s="9">
        <f t="shared" si="27"/>
        <v>0</v>
      </c>
      <c r="N60" s="9">
        <f t="shared" si="27"/>
        <v>0</v>
      </c>
      <c r="O60" s="141">
        <f t="shared" si="27"/>
        <v>0</v>
      </c>
      <c r="P60" s="142">
        <f t="shared" si="27"/>
        <v>0</v>
      </c>
      <c r="Q60" s="141">
        <f t="shared" si="27"/>
        <v>0</v>
      </c>
      <c r="R60" s="142">
        <f t="shared" si="27"/>
        <v>0</v>
      </c>
      <c r="S60" s="22"/>
      <c r="T60" s="141">
        <f t="shared" si="27"/>
        <v>36</v>
      </c>
      <c r="U60" s="142">
        <f t="shared" si="27"/>
        <v>36</v>
      </c>
      <c r="V60" s="141">
        <f t="shared" si="27"/>
        <v>18</v>
      </c>
      <c r="W60" s="142">
        <f t="shared" si="27"/>
        <v>18</v>
      </c>
      <c r="X60" s="23">
        <f t="shared" si="27"/>
        <v>12</v>
      </c>
      <c r="Y60" s="142">
        <f t="shared" si="27"/>
        <v>12</v>
      </c>
      <c r="Z60" s="14">
        <v>5.6000000000000005</v>
      </c>
      <c r="AA60" s="10">
        <f t="shared" si="27"/>
        <v>0</v>
      </c>
      <c r="AB60" s="10">
        <f t="shared" si="27"/>
        <v>10</v>
      </c>
      <c r="AC60" s="10">
        <f t="shared" si="27"/>
        <v>0</v>
      </c>
      <c r="AD60" s="237"/>
      <c r="AE60" s="337"/>
      <c r="AF60" s="334"/>
    </row>
    <row r="61" spans="1:32" ht="15.75" thickTop="1" thickBot="1" x14ac:dyDescent="0.25">
      <c r="A61" s="303" t="s">
        <v>178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5"/>
      <c r="AD61" s="235"/>
      <c r="AE61" s="337"/>
    </row>
    <row r="62" spans="1:32" ht="27" thickTop="1" thickBot="1" x14ac:dyDescent="0.25">
      <c r="A62" s="3">
        <v>22</v>
      </c>
      <c r="B62" s="119" t="s">
        <v>65</v>
      </c>
      <c r="C62" s="114" t="s">
        <v>134</v>
      </c>
      <c r="D62" s="25">
        <v>2</v>
      </c>
      <c r="E62" s="38"/>
      <c r="F62" s="44">
        <v>3</v>
      </c>
      <c r="G62" s="102">
        <f t="shared" ref="G62:G67" si="28">SUM(H62:N62)</f>
        <v>18</v>
      </c>
      <c r="H62" s="103">
        <f t="shared" ref="H62:I67" si="29">O62+Q62+T62+V62</f>
        <v>0</v>
      </c>
      <c r="I62" s="93">
        <f t="shared" si="29"/>
        <v>18</v>
      </c>
      <c r="J62" s="93"/>
      <c r="K62" s="93"/>
      <c r="L62" s="93"/>
      <c r="M62" s="93"/>
      <c r="N62" s="93"/>
      <c r="O62" s="132"/>
      <c r="P62" s="133"/>
      <c r="Q62" s="132"/>
      <c r="R62" s="133"/>
      <c r="S62" s="28"/>
      <c r="T62" s="132"/>
      <c r="U62" s="133">
        <v>18</v>
      </c>
      <c r="V62" s="132"/>
      <c r="W62" s="133"/>
      <c r="X62" s="28">
        <f t="shared" ref="X62:X67" si="30">D62</f>
        <v>2</v>
      </c>
      <c r="Y62" s="163">
        <f t="shared" ref="Y62:Y67" si="31">X62</f>
        <v>2</v>
      </c>
      <c r="Z62" s="74">
        <v>0.88</v>
      </c>
      <c r="AA62" s="75"/>
      <c r="AB62" s="76"/>
      <c r="AC62" s="75"/>
      <c r="AD62" s="236"/>
      <c r="AE62" s="337"/>
    </row>
    <row r="63" spans="1:32" ht="27" thickTop="1" thickBot="1" x14ac:dyDescent="0.25">
      <c r="A63" s="2">
        <v>23</v>
      </c>
      <c r="B63" s="119" t="s">
        <v>61</v>
      </c>
      <c r="C63" s="114" t="s">
        <v>135</v>
      </c>
      <c r="D63" s="25">
        <v>2</v>
      </c>
      <c r="E63" s="38"/>
      <c r="F63" s="42">
        <v>4</v>
      </c>
      <c r="G63" s="102">
        <f t="shared" si="28"/>
        <v>18</v>
      </c>
      <c r="H63" s="103">
        <f t="shared" si="29"/>
        <v>18</v>
      </c>
      <c r="I63" s="93">
        <f t="shared" si="29"/>
        <v>0</v>
      </c>
      <c r="J63" s="71"/>
      <c r="K63" s="71"/>
      <c r="L63" s="71"/>
      <c r="M63" s="71"/>
      <c r="N63" s="113"/>
      <c r="O63" s="132"/>
      <c r="P63" s="133"/>
      <c r="Q63" s="132"/>
      <c r="R63" s="133"/>
      <c r="S63" s="28"/>
      <c r="T63" s="132"/>
      <c r="U63" s="133"/>
      <c r="V63" s="132">
        <v>18</v>
      </c>
      <c r="W63" s="133"/>
      <c r="X63" s="28">
        <f t="shared" si="30"/>
        <v>2</v>
      </c>
      <c r="Y63" s="163">
        <f t="shared" si="31"/>
        <v>2</v>
      </c>
      <c r="Z63" s="74">
        <v>0.88</v>
      </c>
      <c r="AA63" s="79"/>
      <c r="AB63" s="44">
        <f>D63</f>
        <v>2</v>
      </c>
      <c r="AC63" s="79"/>
      <c r="AD63" s="236"/>
      <c r="AE63" s="337"/>
    </row>
    <row r="64" spans="1:32" ht="39.75" thickTop="1" thickBot="1" x14ac:dyDescent="0.25">
      <c r="A64" s="2">
        <v>24</v>
      </c>
      <c r="B64" s="119" t="s">
        <v>194</v>
      </c>
      <c r="C64" s="114" t="s">
        <v>195</v>
      </c>
      <c r="D64" s="25">
        <v>2</v>
      </c>
      <c r="E64" s="38"/>
      <c r="F64" s="44">
        <v>3</v>
      </c>
      <c r="G64" s="102">
        <f t="shared" si="28"/>
        <v>18</v>
      </c>
      <c r="H64" s="103">
        <f t="shared" si="29"/>
        <v>0</v>
      </c>
      <c r="I64" s="93">
        <f t="shared" si="29"/>
        <v>18</v>
      </c>
      <c r="J64" s="71"/>
      <c r="K64" s="71"/>
      <c r="L64" s="71"/>
      <c r="M64" s="71"/>
      <c r="N64" s="71"/>
      <c r="O64" s="132"/>
      <c r="P64" s="133"/>
      <c r="Q64" s="132"/>
      <c r="R64" s="133"/>
      <c r="S64" s="28"/>
      <c r="T64" s="132"/>
      <c r="U64" s="133">
        <v>18</v>
      </c>
      <c r="V64" s="132"/>
      <c r="W64" s="133"/>
      <c r="X64" s="28">
        <f t="shared" si="30"/>
        <v>2</v>
      </c>
      <c r="Y64" s="163">
        <f t="shared" si="31"/>
        <v>2</v>
      </c>
      <c r="Z64" s="74">
        <v>0.88</v>
      </c>
      <c r="AA64" s="79"/>
      <c r="AB64" s="44">
        <f t="shared" ref="AB64:AB65" si="32">D64</f>
        <v>2</v>
      </c>
      <c r="AC64" s="79"/>
      <c r="AD64" s="236"/>
      <c r="AE64" s="337"/>
    </row>
    <row r="65" spans="1:32" ht="16.5" thickTop="1" thickBot="1" x14ac:dyDescent="0.25">
      <c r="A65" s="2">
        <v>25</v>
      </c>
      <c r="B65" s="119" t="s">
        <v>62</v>
      </c>
      <c r="C65" s="114" t="s">
        <v>136</v>
      </c>
      <c r="D65" s="25">
        <v>2</v>
      </c>
      <c r="E65" s="38"/>
      <c r="F65" s="45">
        <v>3</v>
      </c>
      <c r="G65" s="102">
        <f t="shared" si="28"/>
        <v>18</v>
      </c>
      <c r="H65" s="103">
        <f t="shared" si="29"/>
        <v>18</v>
      </c>
      <c r="I65" s="93">
        <f t="shared" si="29"/>
        <v>0</v>
      </c>
      <c r="J65" s="71"/>
      <c r="K65" s="71"/>
      <c r="L65" s="71"/>
      <c r="M65" s="71"/>
      <c r="N65" s="71"/>
      <c r="O65" s="132"/>
      <c r="P65" s="133"/>
      <c r="Q65" s="132"/>
      <c r="R65" s="133"/>
      <c r="S65" s="28"/>
      <c r="T65" s="132">
        <v>18</v>
      </c>
      <c r="U65" s="133"/>
      <c r="V65" s="132"/>
      <c r="W65" s="133"/>
      <c r="X65" s="28">
        <f t="shared" si="30"/>
        <v>2</v>
      </c>
      <c r="Y65" s="163">
        <f t="shared" si="31"/>
        <v>2</v>
      </c>
      <c r="Z65" s="74">
        <v>0.88</v>
      </c>
      <c r="AA65" s="79"/>
      <c r="AB65" s="44">
        <f t="shared" si="32"/>
        <v>2</v>
      </c>
      <c r="AC65" s="79"/>
      <c r="AD65" s="236"/>
      <c r="AE65" s="337"/>
    </row>
    <row r="66" spans="1:32" ht="27" thickTop="1" thickBot="1" x14ac:dyDescent="0.25">
      <c r="A66" s="3">
        <v>26</v>
      </c>
      <c r="B66" s="119" t="s">
        <v>63</v>
      </c>
      <c r="C66" s="114" t="s">
        <v>137</v>
      </c>
      <c r="D66" s="25">
        <v>2</v>
      </c>
      <c r="E66" s="38"/>
      <c r="F66" s="45">
        <v>4</v>
      </c>
      <c r="G66" s="102">
        <f t="shared" si="28"/>
        <v>18</v>
      </c>
      <c r="H66" s="103">
        <f t="shared" si="29"/>
        <v>0</v>
      </c>
      <c r="I66" s="93">
        <f t="shared" si="29"/>
        <v>18</v>
      </c>
      <c r="J66" s="71"/>
      <c r="K66" s="71"/>
      <c r="L66" s="71"/>
      <c r="M66" s="71"/>
      <c r="N66" s="71"/>
      <c r="O66" s="132"/>
      <c r="P66" s="133"/>
      <c r="Q66" s="132"/>
      <c r="R66" s="133"/>
      <c r="S66" s="28"/>
      <c r="T66" s="132"/>
      <c r="U66" s="133"/>
      <c r="V66" s="132"/>
      <c r="W66" s="133">
        <v>18</v>
      </c>
      <c r="X66" s="28">
        <f t="shared" si="30"/>
        <v>2</v>
      </c>
      <c r="Y66" s="163">
        <f t="shared" si="31"/>
        <v>2</v>
      </c>
      <c r="Z66" s="74">
        <v>0.88</v>
      </c>
      <c r="AA66" s="79"/>
      <c r="AB66" s="44"/>
      <c r="AC66" s="79"/>
      <c r="AD66" s="236"/>
      <c r="AE66" s="337"/>
    </row>
    <row r="67" spans="1:32" ht="27" thickTop="1" thickBot="1" x14ac:dyDescent="0.25">
      <c r="A67" s="2">
        <v>27</v>
      </c>
      <c r="B67" s="118" t="s">
        <v>64</v>
      </c>
      <c r="C67" s="101" t="s">
        <v>138</v>
      </c>
      <c r="D67" s="180">
        <v>2</v>
      </c>
      <c r="E67" s="32"/>
      <c r="F67" s="46">
        <v>4</v>
      </c>
      <c r="G67" s="102">
        <f t="shared" si="28"/>
        <v>18</v>
      </c>
      <c r="H67" s="103">
        <f t="shared" si="29"/>
        <v>18</v>
      </c>
      <c r="I67" s="93">
        <f t="shared" si="29"/>
        <v>0</v>
      </c>
      <c r="J67" s="71"/>
      <c r="K67" s="71"/>
      <c r="L67" s="71"/>
      <c r="M67" s="71"/>
      <c r="N67" s="71"/>
      <c r="O67" s="134"/>
      <c r="P67" s="135"/>
      <c r="Q67" s="134"/>
      <c r="R67" s="135"/>
      <c r="S67" s="31"/>
      <c r="T67" s="134"/>
      <c r="U67" s="135"/>
      <c r="V67" s="134">
        <v>18</v>
      </c>
      <c r="W67" s="135"/>
      <c r="X67" s="28">
        <f t="shared" si="30"/>
        <v>2</v>
      </c>
      <c r="Y67" s="163">
        <f t="shared" si="31"/>
        <v>2</v>
      </c>
      <c r="Z67" s="74">
        <v>0.88</v>
      </c>
      <c r="AA67" s="109"/>
      <c r="AB67" s="110">
        <f>D67</f>
        <v>2</v>
      </c>
      <c r="AC67" s="109"/>
      <c r="AD67" s="236"/>
      <c r="AE67" s="337"/>
    </row>
    <row r="68" spans="1:32" s="19" customFormat="1" ht="14.25" thickTop="1" thickBot="1" x14ac:dyDescent="0.25">
      <c r="A68" s="120" t="s">
        <v>8</v>
      </c>
      <c r="B68" s="115"/>
      <c r="C68" s="90"/>
      <c r="D68" s="24">
        <f>SUM(D62:D67)</f>
        <v>12</v>
      </c>
      <c r="E68" s="6">
        <f>COUNTA(E62:E67)</f>
        <v>0</v>
      </c>
      <c r="F68" s="7">
        <f>COUNTA(F62:F67)</f>
        <v>6</v>
      </c>
      <c r="G68" s="6">
        <f t="shared" ref="G68:AC68" si="33">SUM(G62:G67)</f>
        <v>108</v>
      </c>
      <c r="H68" s="8">
        <f t="shared" si="33"/>
        <v>54</v>
      </c>
      <c r="I68" s="9">
        <f t="shared" si="33"/>
        <v>54</v>
      </c>
      <c r="J68" s="9">
        <f t="shared" si="33"/>
        <v>0</v>
      </c>
      <c r="K68" s="9">
        <f t="shared" si="33"/>
        <v>0</v>
      </c>
      <c r="L68" s="9">
        <f t="shared" si="33"/>
        <v>0</v>
      </c>
      <c r="M68" s="9">
        <f t="shared" si="33"/>
        <v>0</v>
      </c>
      <c r="N68" s="9">
        <f t="shared" si="33"/>
        <v>0</v>
      </c>
      <c r="O68" s="141">
        <f t="shared" si="33"/>
        <v>0</v>
      </c>
      <c r="P68" s="142">
        <f t="shared" si="33"/>
        <v>0</v>
      </c>
      <c r="Q68" s="141">
        <f t="shared" si="33"/>
        <v>0</v>
      </c>
      <c r="R68" s="142">
        <f t="shared" si="33"/>
        <v>0</v>
      </c>
      <c r="S68" s="22"/>
      <c r="T68" s="141">
        <f t="shared" si="33"/>
        <v>18</v>
      </c>
      <c r="U68" s="142">
        <f t="shared" si="33"/>
        <v>36</v>
      </c>
      <c r="V68" s="141">
        <f t="shared" si="33"/>
        <v>36</v>
      </c>
      <c r="W68" s="142">
        <f t="shared" si="33"/>
        <v>18</v>
      </c>
      <c r="X68" s="23">
        <f t="shared" si="33"/>
        <v>12</v>
      </c>
      <c r="Y68" s="142">
        <f t="shared" si="33"/>
        <v>12</v>
      </c>
      <c r="Z68" s="14">
        <v>5.28</v>
      </c>
      <c r="AA68" s="10">
        <f t="shared" si="33"/>
        <v>0</v>
      </c>
      <c r="AB68" s="10">
        <f t="shared" si="33"/>
        <v>8</v>
      </c>
      <c r="AC68" s="10">
        <f t="shared" si="33"/>
        <v>0</v>
      </c>
      <c r="AD68" s="237"/>
      <c r="AE68" s="337"/>
      <c r="AF68" s="334"/>
    </row>
    <row r="69" spans="1:32" ht="15" thickTop="1" x14ac:dyDescent="0.2">
      <c r="A69" s="293" t="s">
        <v>179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5"/>
      <c r="AD69" s="235"/>
      <c r="AE69" s="337"/>
    </row>
    <row r="70" spans="1:32" ht="27" customHeight="1" thickBot="1" x14ac:dyDescent="0.25">
      <c r="A70" s="3"/>
      <c r="B70" s="278" t="s">
        <v>219</v>
      </c>
      <c r="C70" s="121" t="s">
        <v>182</v>
      </c>
      <c r="D70" s="40">
        <v>3</v>
      </c>
      <c r="E70" s="122"/>
      <c r="F70" s="96">
        <v>2</v>
      </c>
      <c r="G70" s="102">
        <f t="shared" ref="G70" si="34">SUM(H70:N70)</f>
        <v>0</v>
      </c>
      <c r="H70" s="103"/>
      <c r="I70" s="93"/>
      <c r="J70" s="93"/>
      <c r="K70" s="93"/>
      <c r="L70" s="93"/>
      <c r="M70" s="93"/>
      <c r="N70" s="93"/>
      <c r="O70" s="139"/>
      <c r="P70" s="140"/>
      <c r="Q70" s="139"/>
      <c r="R70" s="140"/>
      <c r="S70" s="104">
        <v>3</v>
      </c>
      <c r="T70" s="139"/>
      <c r="U70" s="140"/>
      <c r="V70" s="139"/>
      <c r="W70" s="140"/>
      <c r="X70" s="104"/>
      <c r="Y70" s="163">
        <v>3</v>
      </c>
      <c r="Z70" s="107">
        <v>3</v>
      </c>
      <c r="AA70" s="95"/>
      <c r="AB70" s="96"/>
      <c r="AC70" s="95"/>
      <c r="AD70" s="236"/>
      <c r="AE70" s="337"/>
    </row>
    <row r="71" spans="1:32" s="156" customFormat="1" ht="15" thickTop="1" x14ac:dyDescent="0.2">
      <c r="A71" s="296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38"/>
      <c r="AE71" s="338"/>
      <c r="AF71" s="334"/>
    </row>
    <row r="72" spans="1:32" s="191" customFormat="1" ht="15.75" thickBot="1" x14ac:dyDescent="0.25">
      <c r="A72" s="192"/>
      <c r="B72" s="193"/>
      <c r="C72" s="194"/>
      <c r="D72" s="145"/>
      <c r="E72" s="195"/>
      <c r="F72" s="196"/>
      <c r="G72" s="197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53"/>
      <c r="Z72" s="153"/>
      <c r="AA72" s="153"/>
      <c r="AB72" s="153"/>
      <c r="AC72" s="153"/>
      <c r="AD72" s="153"/>
      <c r="AE72" s="337"/>
      <c r="AF72" s="334"/>
    </row>
    <row r="73" spans="1:32" s="201" customFormat="1" ht="15.75" thickTop="1" thickBot="1" x14ac:dyDescent="0.25">
      <c r="A73" s="198" t="s">
        <v>101</v>
      </c>
      <c r="B73" s="199"/>
      <c r="C73" s="200"/>
      <c r="D73" s="123">
        <f>D21+D30+D35+D43+D70</f>
        <v>90</v>
      </c>
      <c r="E73" s="123">
        <f t="shared" ref="E73:R73" si="35">E21+E30+E35+E72+E43</f>
        <v>10</v>
      </c>
      <c r="F73" s="123">
        <f t="shared" si="35"/>
        <v>19</v>
      </c>
      <c r="G73" s="123">
        <f t="shared" si="35"/>
        <v>546</v>
      </c>
      <c r="H73" s="123">
        <f t="shared" si="35"/>
        <v>150</v>
      </c>
      <c r="I73" s="123">
        <f t="shared" si="35"/>
        <v>297</v>
      </c>
      <c r="J73" s="123">
        <f t="shared" si="35"/>
        <v>0</v>
      </c>
      <c r="K73" s="123">
        <f t="shared" si="35"/>
        <v>0</v>
      </c>
      <c r="L73" s="123">
        <f t="shared" si="35"/>
        <v>45</v>
      </c>
      <c r="M73" s="123">
        <f t="shared" si="35"/>
        <v>54</v>
      </c>
      <c r="N73" s="123">
        <f t="shared" si="35"/>
        <v>0</v>
      </c>
      <c r="O73" s="123">
        <f t="shared" si="35"/>
        <v>60</v>
      </c>
      <c r="P73" s="123">
        <f t="shared" si="35"/>
        <v>87</v>
      </c>
      <c r="Q73" s="123">
        <f t="shared" si="35"/>
        <v>54</v>
      </c>
      <c r="R73" s="123">
        <f t="shared" si="35"/>
        <v>87</v>
      </c>
      <c r="S73" s="123">
        <f>S21+S30+S35+S43+S51+S60+S70</f>
        <v>45</v>
      </c>
      <c r="T73" s="123">
        <f>T21+T30+T35+T72+T43</f>
        <v>18</v>
      </c>
      <c r="U73" s="123">
        <f>U21+U30+U35+U72+U43</f>
        <v>141</v>
      </c>
      <c r="V73" s="123">
        <f>V21+V30+V35+V72+V43</f>
        <v>18</v>
      </c>
      <c r="W73" s="123">
        <f>W21+W30+W35+W72+W43</f>
        <v>81</v>
      </c>
      <c r="X73" s="123">
        <f>X21+X30+X35+X43</f>
        <v>45</v>
      </c>
      <c r="Y73" s="123">
        <f>Y21+Y30+Y35+Y72+Y43+Y70</f>
        <v>35</v>
      </c>
      <c r="Z73" s="276">
        <v>30.939999999999998</v>
      </c>
      <c r="AA73" s="123">
        <f>AA21+AA30+AA35+AA72+AA43</f>
        <v>0</v>
      </c>
      <c r="AB73" s="123">
        <f>AB21+AB30+AB35+AB72+AB43</f>
        <v>50</v>
      </c>
      <c r="AC73" s="123">
        <f>AC21+AC30+AC35+AC72+AC43</f>
        <v>0</v>
      </c>
      <c r="AD73" s="197"/>
      <c r="AE73" s="339"/>
      <c r="AF73" s="334"/>
    </row>
    <row r="74" spans="1:32" s="201" customFormat="1" ht="15.75" thickTop="1" thickBot="1" x14ac:dyDescent="0.25">
      <c r="A74" s="198" t="s">
        <v>102</v>
      </c>
      <c r="B74" s="199"/>
      <c r="C74" s="200"/>
      <c r="D74" s="123">
        <f>D21+D30+D35+D51+D70</f>
        <v>90</v>
      </c>
      <c r="E74" s="123">
        <f t="shared" ref="E74:R74" si="36">E21+E30+E35+E72+E51</f>
        <v>12</v>
      </c>
      <c r="F74" s="123">
        <f t="shared" si="36"/>
        <v>17</v>
      </c>
      <c r="G74" s="123">
        <f t="shared" si="36"/>
        <v>546</v>
      </c>
      <c r="H74" s="123">
        <f t="shared" si="36"/>
        <v>168</v>
      </c>
      <c r="I74" s="123">
        <f t="shared" si="36"/>
        <v>279</v>
      </c>
      <c r="J74" s="123">
        <f t="shared" si="36"/>
        <v>0</v>
      </c>
      <c r="K74" s="123">
        <f t="shared" si="36"/>
        <v>0</v>
      </c>
      <c r="L74" s="123">
        <f t="shared" si="36"/>
        <v>45</v>
      </c>
      <c r="M74" s="123">
        <f t="shared" si="36"/>
        <v>54</v>
      </c>
      <c r="N74" s="123">
        <f t="shared" si="36"/>
        <v>0</v>
      </c>
      <c r="O74" s="123">
        <f t="shared" si="36"/>
        <v>60</v>
      </c>
      <c r="P74" s="123">
        <f t="shared" si="36"/>
        <v>87</v>
      </c>
      <c r="Q74" s="123">
        <f t="shared" si="36"/>
        <v>54</v>
      </c>
      <c r="R74" s="123">
        <f t="shared" si="36"/>
        <v>87</v>
      </c>
      <c r="S74" s="123">
        <f>S35+S30+S21+S70</f>
        <v>45</v>
      </c>
      <c r="T74" s="123">
        <f>T21+T30+T35+T72+T51</f>
        <v>27</v>
      </c>
      <c r="U74" s="123">
        <f>U21+U30+U35+U72+U51</f>
        <v>132</v>
      </c>
      <c r="V74" s="123">
        <f>V21+V30+V35+V72+V51</f>
        <v>27</v>
      </c>
      <c r="W74" s="123">
        <f>W21+W30+W35+W72+W51</f>
        <v>72</v>
      </c>
      <c r="X74" s="123">
        <f>X21+X30+X35+X51</f>
        <v>45</v>
      </c>
      <c r="Y74" s="123">
        <f>Y21+Y30+Y35+Y72+Y51+Y70</f>
        <v>35</v>
      </c>
      <c r="Z74" s="276">
        <v>31.259999999999998</v>
      </c>
      <c r="AA74" s="123">
        <f>AA21+AA30+AA35+AA72+AA51</f>
        <v>0</v>
      </c>
      <c r="AB74" s="123">
        <f>AB21+AB30+AB35+AB72+AB51</f>
        <v>48</v>
      </c>
      <c r="AC74" s="123">
        <f>AC21+AC30+AC35+AC72+AC51</f>
        <v>0</v>
      </c>
      <c r="AD74" s="197"/>
      <c r="AE74" s="339"/>
      <c r="AF74" s="334"/>
    </row>
    <row r="75" spans="1:32" s="201" customFormat="1" ht="15.75" thickTop="1" thickBot="1" x14ac:dyDescent="0.25">
      <c r="A75" s="198" t="s">
        <v>100</v>
      </c>
      <c r="B75" s="199"/>
      <c r="C75" s="200"/>
      <c r="D75" s="123">
        <f>D21+D30+D35+D60+D70</f>
        <v>90</v>
      </c>
      <c r="E75" s="123">
        <f t="shared" ref="E75:R75" si="37">E21+E30+E35+E72+E60</f>
        <v>10</v>
      </c>
      <c r="F75" s="123">
        <f t="shared" si="37"/>
        <v>20</v>
      </c>
      <c r="G75" s="123">
        <f t="shared" si="37"/>
        <v>546</v>
      </c>
      <c r="H75" s="123">
        <f t="shared" si="37"/>
        <v>204</v>
      </c>
      <c r="I75" s="123">
        <f t="shared" si="37"/>
        <v>243</v>
      </c>
      <c r="J75" s="123">
        <f t="shared" si="37"/>
        <v>0</v>
      </c>
      <c r="K75" s="123">
        <f t="shared" si="37"/>
        <v>0</v>
      </c>
      <c r="L75" s="123">
        <f t="shared" si="37"/>
        <v>45</v>
      </c>
      <c r="M75" s="123">
        <f t="shared" si="37"/>
        <v>54</v>
      </c>
      <c r="N75" s="123">
        <f t="shared" si="37"/>
        <v>0</v>
      </c>
      <c r="O75" s="123">
        <f t="shared" si="37"/>
        <v>60</v>
      </c>
      <c r="P75" s="123">
        <f t="shared" si="37"/>
        <v>87</v>
      </c>
      <c r="Q75" s="123">
        <f t="shared" si="37"/>
        <v>54</v>
      </c>
      <c r="R75" s="123">
        <f t="shared" si="37"/>
        <v>87</v>
      </c>
      <c r="S75" s="123">
        <f>S70+S35+S30+S21</f>
        <v>45</v>
      </c>
      <c r="T75" s="123">
        <f>T21+T30+T35+T72+T60</f>
        <v>54</v>
      </c>
      <c r="U75" s="123">
        <f>U21+U30+U35+U72+U60</f>
        <v>123</v>
      </c>
      <c r="V75" s="123">
        <f>V21+V30+V35+V72+V60</f>
        <v>36</v>
      </c>
      <c r="W75" s="123">
        <f>W21+W30+W35+W72+W60</f>
        <v>45</v>
      </c>
      <c r="X75" s="123">
        <f>X21+X30+X35+X60</f>
        <v>45</v>
      </c>
      <c r="Y75" s="123">
        <f>Y21+Y30+Y35+Y72+Y60+Y70</f>
        <v>35</v>
      </c>
      <c r="Z75" s="276">
        <v>31.259999999999998</v>
      </c>
      <c r="AA75" s="123">
        <f>AA21+AA30+AA35+AA72+AA60</f>
        <v>0</v>
      </c>
      <c r="AB75" s="123">
        <f>AB21+AB30+AB35+AB72+AB60</f>
        <v>50</v>
      </c>
      <c r="AC75" s="123">
        <f>AC21+AC30+AC35+AC72+AC60</f>
        <v>0</v>
      </c>
      <c r="AD75" s="197"/>
      <c r="AE75" s="339"/>
      <c r="AF75" s="334"/>
    </row>
    <row r="76" spans="1:32" s="201" customFormat="1" ht="15.75" thickTop="1" thickBot="1" x14ac:dyDescent="0.25">
      <c r="A76" s="198" t="s">
        <v>103</v>
      </c>
      <c r="B76" s="199"/>
      <c r="C76" s="200"/>
      <c r="D76" s="123">
        <f>D21+D30+D35+D68+D70</f>
        <v>90</v>
      </c>
      <c r="E76" s="123">
        <f t="shared" ref="E76:R76" si="38">E21+E30+E35+E72+E68</f>
        <v>10</v>
      </c>
      <c r="F76" s="123">
        <f t="shared" si="38"/>
        <v>19</v>
      </c>
      <c r="G76" s="123">
        <f t="shared" si="38"/>
        <v>546</v>
      </c>
      <c r="H76" s="123">
        <f t="shared" si="38"/>
        <v>204</v>
      </c>
      <c r="I76" s="123">
        <f t="shared" si="38"/>
        <v>243</v>
      </c>
      <c r="J76" s="123">
        <f t="shared" si="38"/>
        <v>0</v>
      </c>
      <c r="K76" s="123">
        <f t="shared" si="38"/>
        <v>0</v>
      </c>
      <c r="L76" s="123">
        <f t="shared" si="38"/>
        <v>45</v>
      </c>
      <c r="M76" s="123">
        <f t="shared" si="38"/>
        <v>54</v>
      </c>
      <c r="N76" s="123">
        <f t="shared" si="38"/>
        <v>0</v>
      </c>
      <c r="O76" s="123">
        <f t="shared" si="38"/>
        <v>60</v>
      </c>
      <c r="P76" s="123">
        <f t="shared" si="38"/>
        <v>87</v>
      </c>
      <c r="Q76" s="123">
        <f t="shared" si="38"/>
        <v>54</v>
      </c>
      <c r="R76" s="123">
        <f t="shared" si="38"/>
        <v>87</v>
      </c>
      <c r="S76" s="123">
        <f>S70+S35+S30+S21</f>
        <v>45</v>
      </c>
      <c r="T76" s="123">
        <f>T21+T30+T35+T72+T68</f>
        <v>36</v>
      </c>
      <c r="U76" s="123">
        <f>U21+U30+U35+U72+U68</f>
        <v>123</v>
      </c>
      <c r="V76" s="123">
        <f>V21+V30+V35+V72+V68</f>
        <v>54</v>
      </c>
      <c r="W76" s="123">
        <f>W21+W30+W35+W72+W68</f>
        <v>45</v>
      </c>
      <c r="X76" s="123">
        <f>X68+X35+X30+X21</f>
        <v>45</v>
      </c>
      <c r="Y76" s="123">
        <f>Y21+Y30+Y35+Y72+Y68+Y70</f>
        <v>35</v>
      </c>
      <c r="Z76" s="276">
        <v>30.939999999999998</v>
      </c>
      <c r="AA76" s="123">
        <f>AA21+AA30+AA35+AA72+AA68</f>
        <v>0</v>
      </c>
      <c r="AB76" s="123">
        <f>AB21+AB30+AB35+AB72+AB68</f>
        <v>48</v>
      </c>
      <c r="AC76" s="123">
        <f>AC21+AC30+AC35+AC72+AC68</f>
        <v>0</v>
      </c>
      <c r="AD76" s="197"/>
      <c r="AE76" s="339"/>
      <c r="AF76" s="334"/>
    </row>
    <row r="77" spans="1:32" s="156" customFormat="1" ht="16.5" thickTop="1" thickBot="1" x14ac:dyDescent="0.25">
      <c r="A77" s="202"/>
      <c r="B77" s="203"/>
      <c r="C77" s="204"/>
      <c r="D77" s="145"/>
      <c r="E77" s="203" t="s">
        <v>10</v>
      </c>
      <c r="F77" s="149"/>
      <c r="G77" s="205">
        <f>SUM(O73:W73)-S73</f>
        <v>546</v>
      </c>
      <c r="H77" s="149"/>
      <c r="I77" s="149"/>
      <c r="J77" s="149"/>
      <c r="K77" s="149"/>
      <c r="L77" s="149"/>
      <c r="M77" s="149"/>
      <c r="N77" s="149"/>
      <c r="O77" s="298"/>
      <c r="P77" s="298"/>
      <c r="Q77" s="298"/>
      <c r="R77" s="298"/>
      <c r="S77" s="273"/>
      <c r="T77" s="299"/>
      <c r="U77" s="299"/>
      <c r="V77" s="299"/>
      <c r="W77" s="299"/>
      <c r="X77" s="215"/>
      <c r="Y77" s="124"/>
      <c r="Z77" s="124"/>
      <c r="AA77" s="124"/>
      <c r="AB77" s="124"/>
      <c r="AC77" s="206"/>
      <c r="AD77" s="153"/>
      <c r="AE77" s="337"/>
      <c r="AF77" s="334"/>
    </row>
    <row r="78" spans="1:32" s="156" customFormat="1" ht="15.75" thickTop="1" x14ac:dyDescent="0.2">
      <c r="A78" s="202"/>
      <c r="B78" s="203"/>
      <c r="C78" s="204"/>
      <c r="D78" s="145"/>
      <c r="E78" s="203" t="s">
        <v>11</v>
      </c>
      <c r="F78" s="203"/>
      <c r="G78" s="205">
        <f>SUM(H73:N73)</f>
        <v>546</v>
      </c>
      <c r="H78" s="203"/>
      <c r="I78" s="149"/>
      <c r="J78" s="300" t="s">
        <v>205</v>
      </c>
      <c r="K78" s="300"/>
      <c r="L78" s="300"/>
      <c r="M78" s="300"/>
      <c r="N78" s="301"/>
      <c r="O78" s="146">
        <f>COUNTIF($E8:$E72,1)</f>
        <v>3</v>
      </c>
      <c r="P78" s="147">
        <f>COUNTIF($F8:$F72,1)</f>
        <v>5</v>
      </c>
      <c r="Q78" s="146">
        <v>5</v>
      </c>
      <c r="R78" s="147">
        <v>1</v>
      </c>
      <c r="S78" s="207"/>
      <c r="T78" s="165">
        <v>2</v>
      </c>
      <c r="U78" s="166">
        <v>3</v>
      </c>
      <c r="V78" s="165">
        <v>0</v>
      </c>
      <c r="W78" s="216">
        <v>4</v>
      </c>
      <c r="X78" s="208"/>
      <c r="Y78" s="124"/>
      <c r="Z78" s="124"/>
      <c r="AA78" s="124"/>
      <c r="AB78" s="124"/>
      <c r="AC78" s="206"/>
      <c r="AD78" s="153"/>
      <c r="AE78" s="337"/>
      <c r="AF78" s="334"/>
    </row>
    <row r="79" spans="1:32" s="156" customFormat="1" ht="15" x14ac:dyDescent="0.2">
      <c r="A79" s="202"/>
      <c r="B79" s="203"/>
      <c r="C79" s="204"/>
      <c r="D79" s="145"/>
      <c r="E79" s="203"/>
      <c r="F79" s="203"/>
      <c r="G79" s="205"/>
      <c r="H79" s="203"/>
      <c r="I79" s="149"/>
      <c r="J79" s="300" t="s">
        <v>206</v>
      </c>
      <c r="K79" s="300"/>
      <c r="L79" s="300"/>
      <c r="M79" s="300"/>
      <c r="N79" s="302"/>
      <c r="O79" s="148">
        <v>3</v>
      </c>
      <c r="P79" s="148">
        <v>5</v>
      </c>
      <c r="Q79" s="148">
        <v>5</v>
      </c>
      <c r="R79" s="148">
        <v>1</v>
      </c>
      <c r="S79" s="167"/>
      <c r="T79" s="167">
        <v>2</v>
      </c>
      <c r="U79" s="167">
        <v>6</v>
      </c>
      <c r="V79" s="167">
        <v>0</v>
      </c>
      <c r="W79" s="167">
        <v>7</v>
      </c>
      <c r="X79" s="208"/>
      <c r="Y79" s="124"/>
      <c r="Z79" s="124"/>
      <c r="AA79" s="124"/>
      <c r="AB79" s="124"/>
      <c r="AC79" s="206"/>
      <c r="AD79" s="153"/>
      <c r="AE79" s="337"/>
      <c r="AF79" s="334"/>
    </row>
    <row r="80" spans="1:32" s="156" customFormat="1" ht="15" x14ac:dyDescent="0.2">
      <c r="A80" s="202"/>
      <c r="B80" s="203"/>
      <c r="C80" s="204"/>
      <c r="D80" s="145"/>
      <c r="E80" s="203"/>
      <c r="F80" s="203"/>
      <c r="G80" s="205"/>
      <c r="H80" s="203"/>
      <c r="I80" s="149"/>
      <c r="J80" s="300" t="s">
        <v>207</v>
      </c>
      <c r="K80" s="300"/>
      <c r="L80" s="300"/>
      <c r="M80" s="300"/>
      <c r="N80" s="302"/>
      <c r="O80" s="148">
        <v>3</v>
      </c>
      <c r="P80" s="148">
        <v>5</v>
      </c>
      <c r="Q80" s="148">
        <v>5</v>
      </c>
      <c r="R80" s="148">
        <v>1</v>
      </c>
      <c r="S80" s="167"/>
      <c r="T80" s="167">
        <v>3</v>
      </c>
      <c r="U80" s="167">
        <v>5</v>
      </c>
      <c r="V80" s="167">
        <v>1</v>
      </c>
      <c r="W80" s="167">
        <v>6</v>
      </c>
      <c r="X80" s="208"/>
      <c r="Y80" s="124"/>
      <c r="Z80" s="124"/>
      <c r="AA80" s="124"/>
      <c r="AB80" s="124"/>
      <c r="AC80" s="206"/>
      <c r="AD80" s="153"/>
      <c r="AE80" s="337"/>
      <c r="AF80" s="334"/>
    </row>
    <row r="81" spans="1:32" s="156" customFormat="1" ht="15" x14ac:dyDescent="0.2">
      <c r="A81" s="202"/>
      <c r="B81" s="203"/>
      <c r="C81" s="204"/>
      <c r="D81" s="145"/>
      <c r="E81" s="203"/>
      <c r="F81" s="203"/>
      <c r="G81" s="205"/>
      <c r="H81" s="203"/>
      <c r="I81" s="149"/>
      <c r="J81" s="300" t="s">
        <v>208</v>
      </c>
      <c r="K81" s="300"/>
      <c r="L81" s="300"/>
      <c r="M81" s="300"/>
      <c r="N81" s="302"/>
      <c r="O81" s="148">
        <v>3</v>
      </c>
      <c r="P81" s="148">
        <v>5</v>
      </c>
      <c r="Q81" s="148">
        <v>5</v>
      </c>
      <c r="R81" s="148">
        <v>1</v>
      </c>
      <c r="S81" s="167"/>
      <c r="T81" s="167">
        <v>2</v>
      </c>
      <c r="U81" s="167">
        <v>7</v>
      </c>
      <c r="V81" s="167">
        <v>0</v>
      </c>
      <c r="W81" s="167">
        <v>7</v>
      </c>
      <c r="X81" s="208"/>
      <c r="Y81" s="124"/>
      <c r="Z81" s="124"/>
      <c r="AA81" s="124"/>
      <c r="AB81" s="124"/>
      <c r="AC81" s="206"/>
      <c r="AD81" s="153"/>
      <c r="AE81" s="337"/>
      <c r="AF81" s="334"/>
    </row>
    <row r="82" spans="1:32" s="156" customFormat="1" ht="15" x14ac:dyDescent="0.2">
      <c r="A82" s="202"/>
      <c r="B82" s="203"/>
      <c r="C82" s="204"/>
      <c r="D82" s="145"/>
      <c r="E82" s="203"/>
      <c r="F82" s="203"/>
      <c r="G82" s="205"/>
      <c r="H82" s="203"/>
      <c r="I82" s="149"/>
      <c r="J82" s="300" t="s">
        <v>209</v>
      </c>
      <c r="K82" s="300"/>
      <c r="L82" s="300"/>
      <c r="M82" s="300"/>
      <c r="N82" s="302"/>
      <c r="O82" s="148">
        <v>3</v>
      </c>
      <c r="P82" s="148">
        <v>5</v>
      </c>
      <c r="Q82" s="148">
        <v>5</v>
      </c>
      <c r="R82" s="148">
        <v>1</v>
      </c>
      <c r="S82" s="167"/>
      <c r="T82" s="167">
        <v>2</v>
      </c>
      <c r="U82" s="167">
        <v>6</v>
      </c>
      <c r="V82" s="167">
        <v>0</v>
      </c>
      <c r="W82" s="167">
        <v>7</v>
      </c>
      <c r="X82" s="208"/>
      <c r="Y82" s="124"/>
      <c r="Z82" s="124"/>
      <c r="AA82" s="124"/>
      <c r="AB82" s="124"/>
      <c r="AC82" s="206"/>
      <c r="AD82" s="153"/>
      <c r="AE82" s="337"/>
      <c r="AF82" s="334"/>
    </row>
    <row r="83" spans="1:32" s="156" customFormat="1" ht="19.5" customHeight="1" x14ac:dyDescent="0.2">
      <c r="A83" s="209"/>
      <c r="B83" s="149"/>
      <c r="C83" s="210"/>
      <c r="D83" s="168"/>
      <c r="E83" s="149"/>
      <c r="F83" s="149"/>
      <c r="G83" s="211" t="str">
        <f>IF(G77=G78,"","BŁĄD !!! SPRAWDŹ WIERSZ OGÓŁEM")</f>
        <v/>
      </c>
      <c r="H83" s="149"/>
      <c r="I83" s="149"/>
      <c r="J83" s="149"/>
      <c r="K83" s="149"/>
      <c r="L83" s="149"/>
      <c r="M83" s="149"/>
      <c r="N83" s="149"/>
      <c r="O83" s="149" t="str">
        <f>IF(O78&gt;8,"za dużo E","")</f>
        <v/>
      </c>
      <c r="P83" s="149"/>
      <c r="Q83" s="149" t="str">
        <f>IF(Q78&gt;8,"za dużo E","")</f>
        <v/>
      </c>
      <c r="R83" s="149"/>
      <c r="S83" s="168"/>
      <c r="T83" s="168" t="str">
        <f>IF(T78&gt;8,"za dużo E","")</f>
        <v/>
      </c>
      <c r="U83" s="168"/>
      <c r="V83" s="168" t="str">
        <f>IF(V78&gt;8,"za dużo E","")</f>
        <v/>
      </c>
      <c r="W83" s="168"/>
      <c r="X83" s="168"/>
      <c r="Y83" s="124"/>
      <c r="Z83" s="124"/>
      <c r="AA83" s="124"/>
      <c r="AB83" s="124"/>
      <c r="AC83" s="206"/>
      <c r="AD83" s="153"/>
      <c r="AE83" s="337"/>
      <c r="AF83" s="334"/>
    </row>
    <row r="84" spans="1:32" s="156" customFormat="1" ht="11.25" customHeight="1" thickBot="1" x14ac:dyDescent="0.25">
      <c r="A84" s="212"/>
      <c r="B84" s="150"/>
      <c r="C84" s="150"/>
      <c r="D84" s="169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69"/>
      <c r="T84" s="169"/>
      <c r="U84" s="170"/>
      <c r="V84" s="171"/>
      <c r="W84" s="172"/>
      <c r="X84" s="169"/>
      <c r="Y84" s="172"/>
      <c r="Z84" s="172"/>
      <c r="AA84" s="172"/>
      <c r="AB84" s="172"/>
      <c r="AC84" s="172"/>
      <c r="AD84" s="173"/>
      <c r="AE84" s="340"/>
      <c r="AF84" s="334"/>
    </row>
    <row r="85" spans="1:32" s="156" customFormat="1" ht="41.25" customHeight="1" thickTop="1" x14ac:dyDescent="0.2">
      <c r="A85" s="292" t="s">
        <v>19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173"/>
      <c r="W85" s="173"/>
      <c r="X85" s="173"/>
      <c r="Y85" s="173"/>
      <c r="Z85" s="173"/>
      <c r="AA85" s="173"/>
      <c r="AB85" s="173"/>
      <c r="AC85" s="173"/>
      <c r="AD85" s="173"/>
      <c r="AE85" s="340"/>
      <c r="AF85" s="334"/>
    </row>
    <row r="86" spans="1:32" s="156" customFormat="1" ht="15" x14ac:dyDescent="0.2">
      <c r="A86" s="286" t="s">
        <v>67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7"/>
      <c r="P86" s="288">
        <v>1</v>
      </c>
      <c r="Q86" s="289">
        <v>0.8</v>
      </c>
      <c r="R86" s="289">
        <v>0.8</v>
      </c>
      <c r="S86" s="289"/>
      <c r="T86" s="289">
        <v>0.8</v>
      </c>
      <c r="U86" s="289">
        <v>0.8</v>
      </c>
      <c r="V86" s="174"/>
      <c r="W86" s="173"/>
      <c r="X86" s="173"/>
      <c r="Y86" s="173"/>
      <c r="Z86" s="173"/>
      <c r="AA86" s="173"/>
      <c r="AB86" s="173"/>
      <c r="AC86" s="173"/>
      <c r="AD86" s="173"/>
      <c r="AE86" s="340"/>
      <c r="AF86" s="334"/>
    </row>
    <row r="87" spans="1:32" s="156" customFormat="1" ht="12.75" customHeight="1" x14ac:dyDescent="0.2">
      <c r="A87" s="213"/>
      <c r="B87" s="151"/>
      <c r="C87" s="151"/>
      <c r="D87" s="175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75"/>
      <c r="T87" s="175"/>
      <c r="U87" s="176"/>
      <c r="V87" s="177"/>
      <c r="W87" s="178"/>
      <c r="X87" s="175"/>
      <c r="Y87" s="178"/>
      <c r="Z87" s="178"/>
      <c r="AA87" s="178"/>
      <c r="AB87" s="178"/>
      <c r="AC87" s="178"/>
      <c r="AD87" s="173"/>
      <c r="AE87" s="340"/>
      <c r="AF87" s="334"/>
    </row>
    <row r="88" spans="1:32" s="156" customFormat="1" ht="31.5" customHeight="1" x14ac:dyDescent="0.2">
      <c r="A88" s="290" t="s">
        <v>24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1">
        <f>Y73/D73</f>
        <v>0.3888888888888889</v>
      </c>
      <c r="Z88" s="291"/>
      <c r="AA88" s="291"/>
      <c r="AB88" s="291"/>
      <c r="AC88" s="291"/>
      <c r="AD88" s="239"/>
      <c r="AE88" s="340"/>
      <c r="AF88" s="334"/>
    </row>
    <row r="89" spans="1:32" s="156" customFormat="1" ht="37.5" customHeight="1" x14ac:dyDescent="0.2">
      <c r="A89" s="290" t="s">
        <v>221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1">
        <v>0.35</v>
      </c>
      <c r="Z89" s="291"/>
      <c r="AA89" s="291"/>
      <c r="AB89" s="291"/>
      <c r="AC89" s="291"/>
      <c r="AD89" s="239"/>
      <c r="AE89" s="340"/>
      <c r="AF89" s="334"/>
    </row>
    <row r="90" spans="1:32" s="156" customFormat="1" ht="12.75" customHeight="1" x14ac:dyDescent="0.2">
      <c r="A90" s="282" t="s">
        <v>104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3">
        <f>AB73/D73</f>
        <v>0.55555555555555558</v>
      </c>
      <c r="Z90" s="283"/>
      <c r="AA90" s="283"/>
      <c r="AB90" s="283"/>
      <c r="AC90" s="283"/>
      <c r="AD90" s="240"/>
      <c r="AE90" s="337"/>
      <c r="AF90" s="334"/>
    </row>
    <row r="91" spans="1:32" s="156" customFormat="1" ht="30.75" customHeight="1" x14ac:dyDescent="0.2">
      <c r="A91" s="282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3"/>
      <c r="Z91" s="283"/>
      <c r="AA91" s="283"/>
      <c r="AB91" s="283"/>
      <c r="AC91" s="283"/>
      <c r="AD91" s="240"/>
      <c r="AE91" s="337"/>
      <c r="AF91" s="334"/>
    </row>
    <row r="92" spans="1:32" s="156" customFormat="1" ht="12.75" customHeight="1" x14ac:dyDescent="0.2">
      <c r="A92" s="282" t="s">
        <v>105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3">
        <f>AB74/D74</f>
        <v>0.53333333333333333</v>
      </c>
      <c r="Z92" s="283"/>
      <c r="AA92" s="283"/>
      <c r="AB92" s="283"/>
      <c r="AC92" s="283"/>
      <c r="AD92" s="240"/>
      <c r="AE92" s="337"/>
      <c r="AF92" s="334"/>
    </row>
    <row r="93" spans="1:32" s="156" customFormat="1" ht="33" customHeight="1" x14ac:dyDescent="0.2">
      <c r="A93" s="282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3"/>
      <c r="Z93" s="283"/>
      <c r="AA93" s="283"/>
      <c r="AB93" s="283"/>
      <c r="AC93" s="283"/>
      <c r="AD93" s="240"/>
      <c r="AE93" s="337"/>
      <c r="AF93" s="334"/>
    </row>
    <row r="94" spans="1:32" s="156" customFormat="1" ht="9.75" customHeight="1" x14ac:dyDescent="0.2">
      <c r="A94" s="282" t="s">
        <v>106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3">
        <f>AB75/D75</f>
        <v>0.55555555555555558</v>
      </c>
      <c r="Z94" s="283"/>
      <c r="AA94" s="283"/>
      <c r="AB94" s="283"/>
      <c r="AC94" s="283"/>
      <c r="AD94" s="240"/>
      <c r="AE94" s="337"/>
      <c r="AF94" s="334"/>
    </row>
    <row r="95" spans="1:32" s="156" customFormat="1" ht="35.25" customHeight="1" x14ac:dyDescent="0.2">
      <c r="A95" s="282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3"/>
      <c r="Z95" s="283"/>
      <c r="AA95" s="283"/>
      <c r="AB95" s="283"/>
      <c r="AC95" s="283"/>
      <c r="AD95" s="240"/>
      <c r="AE95" s="337"/>
      <c r="AF95" s="334"/>
    </row>
    <row r="96" spans="1:32" s="156" customFormat="1" ht="12.75" customHeight="1" x14ac:dyDescent="0.2">
      <c r="A96" s="282" t="s">
        <v>107</v>
      </c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3">
        <f>AB76/D76</f>
        <v>0.53333333333333333</v>
      </c>
      <c r="Z96" s="283"/>
      <c r="AA96" s="283"/>
      <c r="AB96" s="283"/>
      <c r="AC96" s="283"/>
      <c r="AD96" s="240"/>
      <c r="AE96" s="337"/>
      <c r="AF96" s="334"/>
    </row>
    <row r="97" spans="1:32" s="156" customFormat="1" ht="33" customHeight="1" x14ac:dyDescent="0.2">
      <c r="A97" s="282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3"/>
      <c r="Z97" s="283"/>
      <c r="AA97" s="283"/>
      <c r="AB97" s="283"/>
      <c r="AC97" s="283"/>
      <c r="AD97" s="240"/>
      <c r="AE97" s="337"/>
      <c r="AF97" s="334"/>
    </row>
    <row r="98" spans="1:32" s="156" customFormat="1" ht="12.75" customHeight="1" x14ac:dyDescent="0.2">
      <c r="A98" s="282" t="s">
        <v>99</v>
      </c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4">
        <f>AVERAGE(Y90:AC97)</f>
        <v>0.54444444444444451</v>
      </c>
      <c r="Z98" s="284"/>
      <c r="AA98" s="284"/>
      <c r="AB98" s="284"/>
      <c r="AC98" s="284"/>
      <c r="AD98" s="241"/>
      <c r="AE98" s="337"/>
      <c r="AF98" s="334"/>
    </row>
    <row r="99" spans="1:32" s="156" customFormat="1" ht="29.25" customHeight="1" x14ac:dyDescent="0.2">
      <c r="A99" s="282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4"/>
      <c r="Z99" s="284"/>
      <c r="AA99" s="284"/>
      <c r="AB99" s="284"/>
      <c r="AC99" s="284"/>
      <c r="AD99" s="241"/>
      <c r="AE99" s="337"/>
      <c r="AF99" s="334"/>
    </row>
    <row r="100" spans="1:32" s="156" customFormat="1" ht="12.75" customHeight="1" x14ac:dyDescent="0.2">
      <c r="A100" s="282" t="s">
        <v>20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5" t="s">
        <v>212</v>
      </c>
      <c r="Z100" s="285"/>
      <c r="AA100" s="285"/>
      <c r="AB100" s="285"/>
      <c r="AC100" s="285"/>
      <c r="AD100" s="145"/>
      <c r="AE100" s="337"/>
      <c r="AF100" s="334"/>
    </row>
    <row r="101" spans="1:32" s="156" customFormat="1" ht="19.5" customHeight="1" x14ac:dyDescent="0.2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5"/>
      <c r="Z101" s="285"/>
      <c r="AA101" s="285"/>
      <c r="AB101" s="285"/>
      <c r="AC101" s="285"/>
      <c r="AD101" s="145"/>
      <c r="AE101" s="337"/>
      <c r="AF101" s="334"/>
    </row>
    <row r="102" spans="1:32" s="156" customFormat="1" x14ac:dyDescent="0.2">
      <c r="A102" s="152"/>
      <c r="B102" s="152"/>
      <c r="C102" s="152"/>
      <c r="D102" s="152"/>
      <c r="E102" s="152"/>
      <c r="F102" s="152"/>
      <c r="G102" s="214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79"/>
      <c r="Z102" s="152"/>
      <c r="AA102" s="152"/>
      <c r="AB102" s="152"/>
      <c r="AC102" s="152"/>
      <c r="AD102" s="248"/>
      <c r="AE102" s="341"/>
      <c r="AF102" s="342"/>
    </row>
    <row r="103" spans="1:32" s="156" customFormat="1" x14ac:dyDescent="0.2">
      <c r="A103" s="152"/>
      <c r="B103" s="152"/>
      <c r="C103" s="152"/>
      <c r="D103" s="152"/>
      <c r="E103" s="152"/>
      <c r="F103" s="152"/>
      <c r="G103" s="214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79"/>
      <c r="Z103" s="152"/>
      <c r="AA103" s="152"/>
      <c r="AB103" s="152"/>
      <c r="AC103" s="152"/>
      <c r="AD103" s="248"/>
      <c r="AE103" s="341"/>
      <c r="AF103" s="342"/>
    </row>
    <row r="104" spans="1:32" s="156" customFormat="1" x14ac:dyDescent="0.2">
      <c r="A104" s="152"/>
      <c r="B104" s="152"/>
      <c r="C104" s="152"/>
      <c r="D104" s="152"/>
      <c r="E104" s="152"/>
      <c r="F104" s="152"/>
      <c r="G104" s="214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79"/>
      <c r="Z104" s="152"/>
      <c r="AA104" s="152"/>
      <c r="AB104" s="152"/>
      <c r="AC104" s="152"/>
      <c r="AD104" s="248"/>
      <c r="AE104" s="341"/>
      <c r="AF104" s="342"/>
    </row>
    <row r="105" spans="1:32" s="156" customFormat="1" x14ac:dyDescent="0.2">
      <c r="A105" s="152"/>
      <c r="B105" s="152"/>
      <c r="C105" s="152"/>
      <c r="D105" s="152"/>
      <c r="E105" s="152"/>
      <c r="F105" s="152"/>
      <c r="G105" s="214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79"/>
      <c r="Z105" s="152"/>
      <c r="AA105" s="152"/>
      <c r="AB105" s="152"/>
      <c r="AC105" s="152"/>
      <c r="AD105" s="248"/>
      <c r="AE105" s="341"/>
      <c r="AF105" s="342"/>
    </row>
    <row r="106" spans="1:32" s="156" customFormat="1" x14ac:dyDescent="0.2">
      <c r="A106" s="152"/>
      <c r="B106" s="152"/>
      <c r="C106" s="152"/>
      <c r="D106" s="152"/>
      <c r="E106" s="152"/>
      <c r="F106" s="152"/>
      <c r="G106" s="214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79"/>
      <c r="Z106" s="152"/>
      <c r="AA106" s="152"/>
      <c r="AB106" s="152"/>
      <c r="AC106" s="152"/>
      <c r="AD106" s="248"/>
      <c r="AE106" s="341"/>
      <c r="AF106" s="342"/>
    </row>
    <row r="107" spans="1:32" s="156" customFormat="1" x14ac:dyDescent="0.2">
      <c r="A107" s="152"/>
      <c r="B107" s="152"/>
      <c r="C107" s="152"/>
      <c r="D107" s="152"/>
      <c r="E107" s="152"/>
      <c r="F107" s="152"/>
      <c r="G107" s="214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79"/>
      <c r="Z107" s="152"/>
      <c r="AA107" s="152"/>
      <c r="AB107" s="152"/>
      <c r="AC107" s="152"/>
      <c r="AD107" s="248"/>
      <c r="AE107" s="341"/>
      <c r="AF107" s="342"/>
    </row>
    <row r="108" spans="1:32" s="156" customFormat="1" x14ac:dyDescent="0.2">
      <c r="A108" s="152"/>
      <c r="B108" s="152"/>
      <c r="C108" s="152"/>
      <c r="D108" s="152"/>
      <c r="E108" s="152"/>
      <c r="F108" s="152"/>
      <c r="G108" s="214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79"/>
      <c r="Z108" s="152"/>
      <c r="AA108" s="152"/>
      <c r="AB108" s="152"/>
      <c r="AC108" s="152"/>
      <c r="AD108" s="248"/>
      <c r="AE108" s="341"/>
      <c r="AF108" s="342"/>
    </row>
    <row r="109" spans="1:32" s="156" customFormat="1" x14ac:dyDescent="0.2">
      <c r="A109" s="152"/>
      <c r="B109" s="152"/>
      <c r="C109" s="152"/>
      <c r="D109" s="152"/>
      <c r="E109" s="152"/>
      <c r="F109" s="152"/>
      <c r="G109" s="214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79"/>
      <c r="Z109" s="152"/>
      <c r="AA109" s="152"/>
      <c r="AB109" s="152"/>
      <c r="AC109" s="152"/>
      <c r="AD109" s="248"/>
      <c r="AE109" s="341"/>
      <c r="AF109" s="342"/>
    </row>
    <row r="110" spans="1:32" s="156" customFormat="1" x14ac:dyDescent="0.2">
      <c r="A110" s="152"/>
      <c r="B110" s="152"/>
      <c r="C110" s="152"/>
      <c r="D110" s="152"/>
      <c r="E110" s="152"/>
      <c r="F110" s="152"/>
      <c r="G110" s="214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79"/>
      <c r="Z110" s="152"/>
      <c r="AA110" s="152"/>
      <c r="AB110" s="152"/>
      <c r="AC110" s="152"/>
      <c r="AD110" s="248"/>
      <c r="AE110" s="341"/>
      <c r="AF110" s="342"/>
    </row>
    <row r="111" spans="1:32" s="156" customFormat="1" x14ac:dyDescent="0.2">
      <c r="A111" s="152"/>
      <c r="B111" s="152"/>
      <c r="C111" s="152"/>
      <c r="D111" s="152"/>
      <c r="E111" s="152"/>
      <c r="F111" s="152"/>
      <c r="G111" s="214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79"/>
      <c r="Z111" s="152"/>
      <c r="AA111" s="152"/>
      <c r="AB111" s="152"/>
      <c r="AC111" s="152"/>
      <c r="AD111" s="248"/>
      <c r="AE111" s="341"/>
      <c r="AF111" s="342"/>
    </row>
    <row r="112" spans="1:32" s="156" customFormat="1" x14ac:dyDescent="0.2">
      <c r="A112" s="152"/>
      <c r="B112" s="152"/>
      <c r="C112" s="152"/>
      <c r="D112" s="152"/>
      <c r="E112" s="152"/>
      <c r="F112" s="152"/>
      <c r="G112" s="214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79"/>
      <c r="Z112" s="152"/>
      <c r="AA112" s="152"/>
      <c r="AB112" s="152"/>
      <c r="AC112" s="152"/>
      <c r="AD112" s="248"/>
      <c r="AE112" s="341"/>
      <c r="AF112" s="342"/>
    </row>
    <row r="113" spans="1:32" s="156" customFormat="1" x14ac:dyDescent="0.2">
      <c r="A113" s="152"/>
      <c r="B113" s="152"/>
      <c r="C113" s="152"/>
      <c r="D113" s="152"/>
      <c r="E113" s="152"/>
      <c r="F113" s="152"/>
      <c r="G113" s="214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79"/>
      <c r="Z113" s="152"/>
      <c r="AA113" s="152"/>
      <c r="AB113" s="152"/>
      <c r="AC113" s="152"/>
      <c r="AD113" s="248"/>
      <c r="AE113" s="341"/>
      <c r="AF113" s="342"/>
    </row>
    <row r="114" spans="1:32" s="156" customFormat="1" x14ac:dyDescent="0.2">
      <c r="A114" s="152"/>
      <c r="B114" s="152"/>
      <c r="C114" s="152"/>
      <c r="D114" s="152"/>
      <c r="E114" s="152"/>
      <c r="F114" s="152"/>
      <c r="G114" s="214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79"/>
      <c r="Z114" s="152"/>
      <c r="AA114" s="152"/>
      <c r="AB114" s="152"/>
      <c r="AC114" s="152"/>
      <c r="AD114" s="248"/>
      <c r="AE114" s="341"/>
      <c r="AF114" s="342"/>
    </row>
    <row r="115" spans="1:32" s="156" customFormat="1" x14ac:dyDescent="0.2">
      <c r="A115" s="152"/>
      <c r="B115" s="152"/>
      <c r="C115" s="152"/>
      <c r="D115" s="152"/>
      <c r="E115" s="152"/>
      <c r="F115" s="152"/>
      <c r="G115" s="214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79"/>
      <c r="Z115" s="152"/>
      <c r="AA115" s="152"/>
      <c r="AB115" s="152"/>
      <c r="AC115" s="152"/>
      <c r="AD115" s="248"/>
      <c r="AE115" s="341"/>
      <c r="AF115" s="342"/>
    </row>
    <row r="116" spans="1:32" s="156" customFormat="1" x14ac:dyDescent="0.2">
      <c r="A116" s="152"/>
      <c r="B116" s="152"/>
      <c r="C116" s="152"/>
      <c r="D116" s="152"/>
      <c r="E116" s="152"/>
      <c r="F116" s="152"/>
      <c r="G116" s="214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79"/>
      <c r="Z116" s="152"/>
      <c r="AA116" s="152"/>
      <c r="AB116" s="152"/>
      <c r="AC116" s="152"/>
      <c r="AD116" s="248"/>
      <c r="AE116" s="341"/>
      <c r="AF116" s="342"/>
    </row>
    <row r="117" spans="1:32" s="156" customFormat="1" x14ac:dyDescent="0.2">
      <c r="A117" s="152"/>
      <c r="B117" s="152"/>
      <c r="C117" s="152"/>
      <c r="D117" s="152"/>
      <c r="E117" s="152"/>
      <c r="F117" s="152"/>
      <c r="G117" s="214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79"/>
      <c r="Z117" s="152"/>
      <c r="AA117" s="152"/>
      <c r="AB117" s="152"/>
      <c r="AC117" s="152"/>
      <c r="AD117" s="248"/>
      <c r="AE117" s="341"/>
      <c r="AF117" s="342"/>
    </row>
    <row r="118" spans="1:32" s="156" customFormat="1" x14ac:dyDescent="0.2">
      <c r="A118" s="152"/>
      <c r="B118" s="152"/>
      <c r="C118" s="152"/>
      <c r="D118" s="152"/>
      <c r="E118" s="152"/>
      <c r="F118" s="152"/>
      <c r="G118" s="214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79"/>
      <c r="Z118" s="152"/>
      <c r="AA118" s="152"/>
      <c r="AB118" s="152"/>
      <c r="AC118" s="152"/>
      <c r="AD118" s="248"/>
      <c r="AE118" s="341"/>
      <c r="AF118" s="342"/>
    </row>
    <row r="119" spans="1:32" s="156" customFormat="1" x14ac:dyDescent="0.2">
      <c r="A119" s="152"/>
      <c r="B119" s="152"/>
      <c r="C119" s="152"/>
      <c r="D119" s="152"/>
      <c r="E119" s="152"/>
      <c r="F119" s="152"/>
      <c r="G119" s="214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79"/>
      <c r="Z119" s="152"/>
      <c r="AA119" s="152"/>
      <c r="AB119" s="152"/>
      <c r="AC119" s="152"/>
      <c r="AD119" s="248"/>
      <c r="AE119" s="341"/>
      <c r="AF119" s="342"/>
    </row>
    <row r="120" spans="1:32" s="156" customFormat="1" x14ac:dyDescent="0.2">
      <c r="A120" s="152"/>
      <c r="B120" s="152"/>
      <c r="C120" s="152"/>
      <c r="D120" s="152"/>
      <c r="E120" s="152"/>
      <c r="F120" s="152"/>
      <c r="G120" s="214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79"/>
      <c r="Z120" s="152"/>
      <c r="AA120" s="152"/>
      <c r="AB120" s="152"/>
      <c r="AC120" s="152"/>
      <c r="AD120" s="248"/>
      <c r="AE120" s="341"/>
      <c r="AF120" s="342"/>
    </row>
    <row r="121" spans="1:32" s="156" customFormat="1" x14ac:dyDescent="0.2">
      <c r="A121" s="152"/>
      <c r="B121" s="152"/>
      <c r="C121" s="152"/>
      <c r="D121" s="152"/>
      <c r="E121" s="152"/>
      <c r="F121" s="152"/>
      <c r="G121" s="214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79"/>
      <c r="Z121" s="152"/>
      <c r="AA121" s="152"/>
      <c r="AB121" s="152"/>
      <c r="AC121" s="152"/>
      <c r="AD121" s="248"/>
      <c r="AE121" s="341"/>
      <c r="AF121" s="342"/>
    </row>
    <row r="122" spans="1:32" s="156" customFormat="1" x14ac:dyDescent="0.2">
      <c r="A122" s="152"/>
      <c r="B122" s="152"/>
      <c r="C122" s="152"/>
      <c r="D122" s="152"/>
      <c r="E122" s="152"/>
      <c r="F122" s="152"/>
      <c r="G122" s="214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79"/>
      <c r="Z122" s="152"/>
      <c r="AA122" s="152"/>
      <c r="AB122" s="152"/>
      <c r="AC122" s="152"/>
      <c r="AD122" s="248"/>
      <c r="AE122" s="341"/>
      <c r="AF122" s="342"/>
    </row>
    <row r="123" spans="1:32" s="156" customFormat="1" x14ac:dyDescent="0.2">
      <c r="A123" s="152"/>
      <c r="B123" s="152"/>
      <c r="C123" s="152"/>
      <c r="D123" s="152"/>
      <c r="E123" s="152"/>
      <c r="F123" s="152"/>
      <c r="G123" s="214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79"/>
      <c r="Z123" s="152"/>
      <c r="AA123" s="152"/>
      <c r="AB123" s="152"/>
      <c r="AC123" s="152"/>
      <c r="AD123" s="248"/>
      <c r="AE123" s="341"/>
      <c r="AF123" s="342"/>
    </row>
    <row r="124" spans="1:32" s="156" customFormat="1" x14ac:dyDescent="0.2">
      <c r="A124" s="152"/>
      <c r="B124" s="152"/>
      <c r="C124" s="152"/>
      <c r="D124" s="152"/>
      <c r="E124" s="152"/>
      <c r="F124" s="152"/>
      <c r="G124" s="214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79"/>
      <c r="Z124" s="152"/>
      <c r="AA124" s="152"/>
      <c r="AB124" s="152"/>
      <c r="AC124" s="152"/>
      <c r="AD124" s="248"/>
      <c r="AE124" s="341"/>
      <c r="AF124" s="342"/>
    </row>
    <row r="125" spans="1:32" s="156" customFormat="1" x14ac:dyDescent="0.2">
      <c r="A125" s="152"/>
      <c r="B125" s="152"/>
      <c r="C125" s="152"/>
      <c r="D125" s="152"/>
      <c r="E125" s="152"/>
      <c r="F125" s="152"/>
      <c r="G125" s="214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79"/>
      <c r="Z125" s="152"/>
      <c r="AA125" s="152"/>
      <c r="AB125" s="152"/>
      <c r="AC125" s="152"/>
      <c r="AD125" s="248"/>
      <c r="AE125" s="341"/>
      <c r="AF125" s="342"/>
    </row>
    <row r="126" spans="1:32" s="156" customFormat="1" x14ac:dyDescent="0.2">
      <c r="A126" s="152"/>
      <c r="B126" s="152"/>
      <c r="C126" s="152"/>
      <c r="D126" s="152"/>
      <c r="E126" s="152"/>
      <c r="F126" s="152"/>
      <c r="G126" s="214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79"/>
      <c r="Z126" s="152"/>
      <c r="AA126" s="152"/>
      <c r="AB126" s="152"/>
      <c r="AC126" s="152"/>
      <c r="AD126" s="248"/>
      <c r="AE126" s="341"/>
      <c r="AF126" s="342"/>
    </row>
    <row r="127" spans="1:32" s="156" customFormat="1" x14ac:dyDescent="0.2">
      <c r="A127" s="152"/>
      <c r="B127" s="152"/>
      <c r="C127" s="152"/>
      <c r="D127" s="152"/>
      <c r="E127" s="152"/>
      <c r="F127" s="152"/>
      <c r="G127" s="214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79"/>
      <c r="Z127" s="152"/>
      <c r="AA127" s="152"/>
      <c r="AB127" s="152"/>
      <c r="AC127" s="152"/>
      <c r="AD127" s="248"/>
      <c r="AE127" s="341"/>
      <c r="AF127" s="342"/>
    </row>
    <row r="128" spans="1:32" s="156" customFormat="1" x14ac:dyDescent="0.2">
      <c r="A128" s="152"/>
      <c r="B128" s="152"/>
      <c r="C128" s="152"/>
      <c r="D128" s="152"/>
      <c r="E128" s="152"/>
      <c r="F128" s="152"/>
      <c r="G128" s="214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79"/>
      <c r="Z128" s="152"/>
      <c r="AA128" s="152"/>
      <c r="AB128" s="152"/>
      <c r="AC128" s="152"/>
      <c r="AD128" s="248"/>
      <c r="AE128" s="341"/>
      <c r="AF128" s="342"/>
    </row>
    <row r="129" spans="1:32" s="156" customFormat="1" x14ac:dyDescent="0.2">
      <c r="A129" s="152"/>
      <c r="B129" s="152"/>
      <c r="C129" s="152"/>
      <c r="D129" s="152"/>
      <c r="E129" s="152"/>
      <c r="F129" s="152"/>
      <c r="G129" s="214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79"/>
      <c r="Z129" s="152"/>
      <c r="AA129" s="152"/>
      <c r="AB129" s="152"/>
      <c r="AC129" s="152"/>
      <c r="AD129" s="248"/>
      <c r="AE129" s="341"/>
      <c r="AF129" s="342"/>
    </row>
    <row r="130" spans="1:32" s="156" customFormat="1" x14ac:dyDescent="0.2">
      <c r="A130" s="152"/>
      <c r="B130" s="152"/>
      <c r="C130" s="152"/>
      <c r="D130" s="152"/>
      <c r="E130" s="152"/>
      <c r="F130" s="152"/>
      <c r="G130" s="214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79"/>
      <c r="Z130" s="152"/>
      <c r="AA130" s="152"/>
      <c r="AB130" s="152"/>
      <c r="AC130" s="152"/>
      <c r="AD130" s="248"/>
      <c r="AE130" s="341"/>
      <c r="AF130" s="342"/>
    </row>
    <row r="131" spans="1:32" s="156" customFormat="1" x14ac:dyDescent="0.2">
      <c r="A131" s="152"/>
      <c r="B131" s="152"/>
      <c r="C131" s="152"/>
      <c r="D131" s="152"/>
      <c r="E131" s="152"/>
      <c r="F131" s="152"/>
      <c r="G131" s="214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79"/>
      <c r="Z131" s="152"/>
      <c r="AA131" s="152"/>
      <c r="AB131" s="152"/>
      <c r="AC131" s="152"/>
      <c r="AD131" s="248"/>
      <c r="AE131" s="341"/>
      <c r="AF131" s="342"/>
    </row>
    <row r="1048550" spans="16380:16380" x14ac:dyDescent="0.2">
      <c r="XEZ1048550" s="16" t="e">
        <f>solver_pre</f>
        <v>#NAME?</v>
      </c>
    </row>
    <row r="1048551" spans="16380:16380" x14ac:dyDescent="0.2">
      <c r="XEZ1048551" s="16" t="e">
        <f>solver_scl</f>
        <v>#NAME?</v>
      </c>
    </row>
    <row r="1048552" spans="16380:16380" x14ac:dyDescent="0.2">
      <c r="XEZ1048552" s="16" t="e">
        <f>solver_rlx</f>
        <v>#NAME?</v>
      </c>
    </row>
    <row r="1048553" spans="16380:16380" x14ac:dyDescent="0.2">
      <c r="XEZ1048553" s="16" t="e">
        <f>solver_tol</f>
        <v>#NAME?</v>
      </c>
    </row>
    <row r="1048554" spans="16380:16380" x14ac:dyDescent="0.2">
      <c r="XEZ1048554" s="16" t="e">
        <f>solver_cvg</f>
        <v>#NAME?</v>
      </c>
    </row>
    <row r="1048555" spans="16380:16380" x14ac:dyDescent="0.2">
      <c r="XEZ1048555" s="16" t="e">
        <f>solver_msl</f>
        <v>#NAME?</v>
      </c>
    </row>
    <row r="1048556" spans="16380:16380" x14ac:dyDescent="0.2">
      <c r="XEZ1048556" s="16" t="e">
        <f>solver_ssz</f>
        <v>#NAME?</v>
      </c>
    </row>
    <row r="1048557" spans="16380:16380" x14ac:dyDescent="0.2">
      <c r="XEZ1048557" s="16" t="e">
        <f>solver_rsd</f>
        <v>#NAME?</v>
      </c>
    </row>
    <row r="1048558" spans="16380:16380" x14ac:dyDescent="0.2">
      <c r="XEZ1048558" s="16" t="e">
        <f>solver_mrt</f>
        <v>#NAME?</v>
      </c>
    </row>
    <row r="1048559" spans="16380:16380" x14ac:dyDescent="0.2">
      <c r="XEZ1048559" s="16" t="e">
        <f>solver_mni</f>
        <v>#NAME?</v>
      </c>
    </row>
    <row r="1048560" spans="16380:16380" x14ac:dyDescent="0.2">
      <c r="XEZ1048560" s="16" t="e">
        <f>solver_rbv</f>
        <v>#NAME?</v>
      </c>
    </row>
    <row r="1048561" spans="16380:16380" x14ac:dyDescent="0.2">
      <c r="XEZ1048561" s="16" t="e">
        <f>solver_neg</f>
        <v>#NAME?</v>
      </c>
    </row>
    <row r="1048562" spans="16380:16380" x14ac:dyDescent="0.2">
      <c r="XEZ1048562" s="16" t="e">
        <f>solver_ntr</f>
        <v>#NAME?</v>
      </c>
    </row>
    <row r="1048563" spans="16380:16380" x14ac:dyDescent="0.2">
      <c r="XEZ1048563" s="16" t="e">
        <f>solver_acc</f>
        <v>#NAME?</v>
      </c>
    </row>
    <row r="1048564" spans="16380:16380" x14ac:dyDescent="0.2">
      <c r="XEZ1048564" s="16" t="e">
        <f>solver_res</f>
        <v>#NAME?</v>
      </c>
    </row>
    <row r="1048565" spans="16380:16380" x14ac:dyDescent="0.2">
      <c r="XEZ1048565" s="16" t="e">
        <f>solver_ars</f>
        <v>#NAME?</v>
      </c>
    </row>
    <row r="1048566" spans="16380:16380" x14ac:dyDescent="0.2">
      <c r="XEZ1048566" s="16" t="e">
        <f>solver_sta</f>
        <v>#NAME?</v>
      </c>
    </row>
    <row r="1048567" spans="16380:16380" x14ac:dyDescent="0.2">
      <c r="XEZ1048567" s="16" t="e">
        <f>solver_met</f>
        <v>#NAME?</v>
      </c>
    </row>
    <row r="1048568" spans="16380:16380" x14ac:dyDescent="0.2">
      <c r="XEZ1048568" s="16" t="e">
        <f>solver_soc</f>
        <v>#NAME?</v>
      </c>
    </row>
    <row r="1048569" spans="16380:16380" x14ac:dyDescent="0.2">
      <c r="XEZ1048569" s="16" t="e">
        <f>solver_lpt</f>
        <v>#NAME?</v>
      </c>
    </row>
    <row r="1048570" spans="16380:16380" x14ac:dyDescent="0.2">
      <c r="XEZ1048570" s="16" t="e">
        <f>solver_lpp</f>
        <v>#NAME?</v>
      </c>
    </row>
    <row r="1048571" spans="16380:16380" x14ac:dyDescent="0.2">
      <c r="XEZ1048571" s="16" t="e">
        <f>solver_gap</f>
        <v>#NAME?</v>
      </c>
    </row>
    <row r="1048572" spans="16380:16380" x14ac:dyDescent="0.2">
      <c r="XEZ1048572" s="16" t="e">
        <f>solver_ips</f>
        <v>#NAME?</v>
      </c>
    </row>
    <row r="1048573" spans="16380:16380" x14ac:dyDescent="0.2">
      <c r="XEZ1048573" s="16" t="e">
        <f>solver_fea</f>
        <v>#NAME?</v>
      </c>
    </row>
    <row r="1048574" spans="16380:16380" x14ac:dyDescent="0.2">
      <c r="XEZ1048574" s="16" t="e">
        <f>solver_ipi</f>
        <v>#NAME?</v>
      </c>
    </row>
    <row r="1048575" spans="16380:16380" x14ac:dyDescent="0.2">
      <c r="XEZ1048575" s="16" t="e">
        <f>solver_ipd</f>
        <v>#NAME?</v>
      </c>
    </row>
  </sheetData>
  <mergeCells count="48">
    <mergeCell ref="A96:X97"/>
    <mergeCell ref="Y96:AC97"/>
    <mergeCell ref="A98:X99"/>
    <mergeCell ref="Y98:AC99"/>
    <mergeCell ref="A100:X101"/>
    <mergeCell ref="Y100:AC101"/>
    <mergeCell ref="A90:X91"/>
    <mergeCell ref="Y90:AC91"/>
    <mergeCell ref="A92:X93"/>
    <mergeCell ref="Y92:AC93"/>
    <mergeCell ref="A94:X95"/>
    <mergeCell ref="Y94:AC95"/>
    <mergeCell ref="A86:O86"/>
    <mergeCell ref="P86:U86"/>
    <mergeCell ref="A88:X88"/>
    <mergeCell ref="Y88:AC88"/>
    <mergeCell ref="A89:X89"/>
    <mergeCell ref="Y89:AC89"/>
    <mergeCell ref="A85:U85"/>
    <mergeCell ref="A69:AC69"/>
    <mergeCell ref="A71:AC71"/>
    <mergeCell ref="O77:P77"/>
    <mergeCell ref="Q77:R77"/>
    <mergeCell ref="T77:U77"/>
    <mergeCell ref="V77:W77"/>
    <mergeCell ref="J78:N78"/>
    <mergeCell ref="J79:N79"/>
    <mergeCell ref="J80:N80"/>
    <mergeCell ref="J81:N81"/>
    <mergeCell ref="J82:N82"/>
    <mergeCell ref="A61:AC61"/>
    <mergeCell ref="A7:AC7"/>
    <mergeCell ref="A21:B21"/>
    <mergeCell ref="A22:AC22"/>
    <mergeCell ref="A30:B30"/>
    <mergeCell ref="A31:AC31"/>
    <mergeCell ref="A35:B35"/>
    <mergeCell ref="A36:AC36"/>
    <mergeCell ref="A43:B43"/>
    <mergeCell ref="A44:AC44"/>
    <mergeCell ref="A51:B51"/>
    <mergeCell ref="A52:AC52"/>
    <mergeCell ref="G3:N4"/>
    <mergeCell ref="O3:S3"/>
    <mergeCell ref="T3:X3"/>
    <mergeCell ref="Y3:AC4"/>
    <mergeCell ref="Q4:R4"/>
    <mergeCell ref="V4:W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horizontalDpi="300" verticalDpi="300" r:id="rId1"/>
  <legacyDrawing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1618A5AA-26D5-41D6-85F4-AC3862A2C1AD}">
          <xm:f>'Ekonomia NIEstacjonarne 2st2022'!1:1048576</xm:f>
        </x15:webExtension>
        <x15:webExtension appRef="{682F25CE-BC45-428E-8853-7DA23823220D}">
          <xm:f>'Ekonomia NIEstacjonarne 2st2022'!XEZ1048550:XFD1048575</xm:f>
        </x15:webExtension>
        <x15:webExtension appRef="{20D17F7F-069A-4D0E-B451-8840B40BC2F5}">
          <xm:f>'Ekonomia NIEstacjonarne 2st2022'!1:1048576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Ekonomia stacjonarne 2st.WK2022</vt:lpstr>
      <vt:lpstr>Ekonomia NIEstacjonarne 2st2022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Anna Gardocka-Jałowiec</cp:lastModifiedBy>
  <cp:lastPrinted>2021-01-05T11:22:13Z</cp:lastPrinted>
  <dcterms:created xsi:type="dcterms:W3CDTF">1998-05-26T18:21:06Z</dcterms:created>
  <dcterms:modified xsi:type="dcterms:W3CDTF">2023-10-09T12:33:09Z</dcterms:modified>
</cp:coreProperties>
</file>